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Φύλλο1" sheetId="1" r:id="rId1"/>
    <sheet name="Φύλλο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22" i="1" l="1"/>
  <c r="V122" i="1"/>
  <c r="W121" i="1"/>
  <c r="V121" i="1"/>
  <c r="W120" i="1"/>
  <c r="V120" i="1"/>
  <c r="W119" i="1"/>
  <c r="V119" i="1"/>
  <c r="W117" i="1"/>
  <c r="V117" i="1"/>
  <c r="W116" i="1"/>
  <c r="V116" i="1"/>
  <c r="W115" i="1"/>
  <c r="V115" i="1"/>
  <c r="W114" i="1"/>
  <c r="V114" i="1"/>
  <c r="W112" i="1"/>
  <c r="V112" i="1"/>
  <c r="W111" i="1"/>
  <c r="V111" i="1"/>
  <c r="W110" i="1"/>
  <c r="V110" i="1"/>
  <c r="W109" i="1"/>
  <c r="V109" i="1"/>
  <c r="W108" i="1"/>
  <c r="V108" i="1"/>
  <c r="W107" i="1"/>
  <c r="V107" i="1"/>
  <c r="W106" i="1"/>
  <c r="V106" i="1"/>
  <c r="W105" i="1"/>
  <c r="V105" i="1"/>
  <c r="W104" i="1"/>
  <c r="V104" i="1"/>
  <c r="W103" i="1"/>
  <c r="V103" i="1"/>
  <c r="W101" i="1"/>
  <c r="V101" i="1"/>
  <c r="W98" i="1"/>
  <c r="V98" i="1"/>
  <c r="W97" i="1"/>
  <c r="V97" i="1"/>
  <c r="W96" i="1"/>
  <c r="V96" i="1"/>
  <c r="W95" i="1"/>
  <c r="V95" i="1"/>
  <c r="W94" i="1"/>
  <c r="V94" i="1"/>
  <c r="W93" i="1"/>
  <c r="V93" i="1"/>
  <c r="W92" i="1"/>
  <c r="V92" i="1"/>
  <c r="W90" i="1"/>
  <c r="V90" i="1"/>
  <c r="W89" i="1"/>
  <c r="V89" i="1"/>
  <c r="W87" i="1"/>
  <c r="V87" i="1"/>
  <c r="W86" i="1"/>
  <c r="V86" i="1"/>
  <c r="W85" i="1"/>
  <c r="V85" i="1"/>
  <c r="W84" i="1"/>
  <c r="V84" i="1"/>
  <c r="W83" i="1"/>
  <c r="V83" i="1"/>
  <c r="W82" i="1"/>
  <c r="V82" i="1"/>
  <c r="W81" i="1"/>
  <c r="V81" i="1"/>
  <c r="W80" i="1"/>
  <c r="V80" i="1"/>
  <c r="W78" i="1"/>
  <c r="V78" i="1"/>
  <c r="W77" i="1"/>
  <c r="V77" i="1"/>
  <c r="W76" i="1"/>
  <c r="V76" i="1"/>
  <c r="W74" i="1"/>
  <c r="V74" i="1"/>
  <c r="W73" i="1"/>
  <c r="V73" i="1"/>
  <c r="W71" i="1"/>
  <c r="V71" i="1"/>
  <c r="W70" i="1"/>
  <c r="V70" i="1"/>
  <c r="W69" i="1"/>
  <c r="V69" i="1"/>
  <c r="W68" i="1"/>
  <c r="V68" i="1"/>
  <c r="W67" i="1"/>
  <c r="V67" i="1"/>
  <c r="W66" i="1"/>
  <c r="V66" i="1"/>
  <c r="W64" i="1"/>
  <c r="V64" i="1"/>
  <c r="W63" i="1"/>
  <c r="V63" i="1"/>
  <c r="W62" i="1"/>
  <c r="V62" i="1"/>
  <c r="W61" i="1"/>
  <c r="V61" i="1"/>
  <c r="W60" i="1"/>
  <c r="V60" i="1"/>
  <c r="W59" i="1"/>
  <c r="V59" i="1"/>
  <c r="W58" i="1"/>
  <c r="V58" i="1"/>
  <c r="W57" i="1"/>
  <c r="V57" i="1"/>
  <c r="W56" i="1"/>
  <c r="V56" i="1"/>
  <c r="W55" i="1"/>
  <c r="V55" i="1"/>
  <c r="W54" i="1"/>
  <c r="V54" i="1"/>
  <c r="W52" i="1"/>
  <c r="V52" i="1"/>
  <c r="W51" i="1"/>
  <c r="V51" i="1"/>
  <c r="W50" i="1"/>
  <c r="V50" i="1"/>
  <c r="W49" i="1"/>
  <c r="V49" i="1"/>
  <c r="W46" i="1"/>
  <c r="V46" i="1"/>
  <c r="W45" i="1"/>
  <c r="V45" i="1"/>
  <c r="W42" i="1"/>
  <c r="V42" i="1"/>
  <c r="W41" i="1"/>
  <c r="V41" i="1"/>
  <c r="W38" i="1"/>
  <c r="V38" i="1"/>
  <c r="W36" i="1"/>
  <c r="V36" i="1"/>
  <c r="W35" i="1"/>
  <c r="V35" i="1"/>
  <c r="W34" i="1"/>
  <c r="V34" i="1"/>
  <c r="W33" i="1"/>
  <c r="V33" i="1"/>
  <c r="W30" i="1"/>
  <c r="V30" i="1"/>
  <c r="W29" i="1"/>
  <c r="V29" i="1"/>
  <c r="W28" i="1"/>
  <c r="V28" i="1"/>
  <c r="W27" i="1"/>
  <c r="V27" i="1"/>
  <c r="W26" i="1"/>
  <c r="V26" i="1"/>
  <c r="W25" i="1"/>
  <c r="V25" i="1"/>
  <c r="W22" i="1"/>
  <c r="V22" i="1"/>
  <c r="W21" i="1"/>
  <c r="V21" i="1"/>
  <c r="W20" i="1"/>
  <c r="V20" i="1"/>
  <c r="W19" i="1"/>
  <c r="V19" i="1"/>
  <c r="W18" i="1"/>
  <c r="V18" i="1"/>
  <c r="W17" i="1"/>
  <c r="V17" i="1"/>
  <c r="W16" i="1"/>
  <c r="V16" i="1"/>
  <c r="W15" i="1"/>
  <c r="V15" i="1"/>
  <c r="W14" i="1"/>
  <c r="V14" i="1"/>
  <c r="W12" i="1"/>
  <c r="V12" i="1"/>
  <c r="W11" i="1"/>
  <c r="V11" i="1"/>
  <c r="W10" i="1"/>
  <c r="V10" i="1"/>
  <c r="W9" i="1"/>
  <c r="V9" i="1"/>
  <c r="W7" i="1"/>
  <c r="V7" i="1"/>
  <c r="W6" i="1"/>
  <c r="V6" i="1"/>
  <c r="W5" i="1"/>
  <c r="V5" i="1"/>
  <c r="W4" i="1"/>
  <c r="V4" i="1"/>
  <c r="W3" i="1"/>
  <c r="V3" i="1"/>
  <c r="AB107" i="2"/>
  <c r="AA107" i="2"/>
  <c r="AB89" i="2"/>
  <c r="AA89" i="2"/>
  <c r="AB73" i="2"/>
  <c r="AA73" i="2"/>
  <c r="AA9" i="2"/>
  <c r="AB9" i="2" s="1"/>
  <c r="AU67" i="1" l="1"/>
  <c r="AU68" i="1"/>
  <c r="AU69" i="1"/>
  <c r="AU70" i="1"/>
  <c r="AU71" i="1"/>
  <c r="AU72" i="1"/>
  <c r="AU66" i="1"/>
  <c r="AA3" i="2" l="1"/>
  <c r="AA4" i="2"/>
  <c r="AA5" i="2"/>
  <c r="AA6" i="2"/>
  <c r="AA7" i="2"/>
  <c r="AA10" i="2"/>
  <c r="AA11" i="2"/>
  <c r="AA12" i="2"/>
  <c r="AA14" i="2"/>
  <c r="AA15" i="2"/>
  <c r="AA16" i="2"/>
  <c r="AA17" i="2"/>
  <c r="AA18" i="2"/>
  <c r="AA19" i="2"/>
  <c r="AA20" i="2"/>
  <c r="AA21" i="2"/>
  <c r="AA22" i="2"/>
  <c r="AA25" i="2"/>
  <c r="AA26" i="2"/>
  <c r="AA27" i="2"/>
  <c r="AA28" i="2"/>
  <c r="AA29" i="2"/>
  <c r="AA30" i="2"/>
  <c r="AA33" i="2"/>
  <c r="AA34" i="2"/>
  <c r="AA35" i="2"/>
  <c r="AA36" i="2"/>
  <c r="AA38" i="2"/>
  <c r="AA41" i="2"/>
  <c r="AA42" i="2"/>
  <c r="AA45" i="2"/>
  <c r="AA46" i="2"/>
  <c r="AA49" i="2"/>
  <c r="AA50" i="2"/>
  <c r="AA51" i="2"/>
  <c r="AA52" i="2"/>
  <c r="AA54" i="2"/>
  <c r="AA55" i="2"/>
  <c r="AA56" i="2"/>
  <c r="AA57" i="2"/>
  <c r="AA58" i="2"/>
  <c r="AA59" i="2"/>
  <c r="AA60" i="2"/>
  <c r="AA61" i="2"/>
  <c r="AA62" i="2"/>
  <c r="AA63" i="2"/>
  <c r="AA64" i="2"/>
  <c r="AA66" i="2"/>
  <c r="AA67" i="2"/>
  <c r="AA68" i="2"/>
  <c r="AA69" i="2"/>
  <c r="AA70" i="2"/>
  <c r="AA71" i="2"/>
  <c r="AA74" i="2"/>
  <c r="AA76" i="2"/>
  <c r="AA77" i="2"/>
  <c r="AA78" i="2"/>
  <c r="AA80" i="2"/>
  <c r="AA81" i="2"/>
  <c r="AA82" i="2"/>
  <c r="AA83" i="2"/>
  <c r="AA84" i="2"/>
  <c r="AA85" i="2"/>
  <c r="AA86" i="2"/>
  <c r="AA87" i="2"/>
  <c r="AA90" i="2"/>
  <c r="AA92" i="2"/>
  <c r="AA93" i="2"/>
  <c r="AA94" i="2"/>
  <c r="AA95" i="2"/>
  <c r="AA96" i="2"/>
  <c r="AA97" i="2"/>
  <c r="AA98" i="2"/>
  <c r="AA101" i="2"/>
  <c r="AA103" i="2"/>
  <c r="AA104" i="2"/>
  <c r="AA105" i="2"/>
  <c r="AA106" i="2"/>
  <c r="AA108" i="2"/>
  <c r="AA109" i="2"/>
  <c r="AA110" i="2"/>
  <c r="AA111" i="2"/>
  <c r="AA112" i="2"/>
  <c r="AA114" i="2"/>
  <c r="AA115" i="2"/>
  <c r="AA116" i="2"/>
  <c r="AA117" i="2"/>
  <c r="AA119" i="2"/>
  <c r="AA120" i="2"/>
  <c r="AA121" i="2"/>
  <c r="AA122" i="2"/>
  <c r="Y130" i="1" l="1"/>
  <c r="R135" i="2" l="1"/>
  <c r="R134" i="2"/>
  <c r="R136" i="2" s="1"/>
  <c r="Z130" i="1" l="1"/>
  <c r="AA130" i="1"/>
  <c r="AB130" i="1"/>
  <c r="AC130" i="1"/>
  <c r="AD130" i="1"/>
  <c r="AE130" i="1"/>
  <c r="E82" i="1" l="1"/>
  <c r="F82" i="1"/>
  <c r="G82" i="1"/>
  <c r="H82" i="1"/>
  <c r="I82" i="1"/>
  <c r="J82" i="1"/>
  <c r="D82" i="1"/>
  <c r="AB116" i="2"/>
  <c r="AB109" i="2"/>
  <c r="AB98" i="2"/>
  <c r="AB92" i="2"/>
  <c r="AB93" i="2"/>
  <c r="AB94" i="2"/>
  <c r="AB95" i="2"/>
  <c r="AB90" i="2"/>
  <c r="U82" i="2"/>
  <c r="T82" i="2"/>
  <c r="S82" i="2"/>
  <c r="R82" i="2"/>
  <c r="Q82" i="2"/>
  <c r="P82" i="2"/>
  <c r="O82" i="2"/>
  <c r="AB82" i="2"/>
  <c r="AG82" i="2" s="1"/>
  <c r="AB69" i="2"/>
  <c r="AB64" i="2"/>
  <c r="AB61" i="2"/>
  <c r="AB56" i="2"/>
  <c r="AB54" i="2"/>
  <c r="AB52" i="2"/>
  <c r="AB30" i="2"/>
  <c r="AB28" i="2"/>
  <c r="AB19" i="2"/>
  <c r="AB15" i="2"/>
  <c r="AB12" i="2"/>
  <c r="AB4" i="2"/>
  <c r="Z82" i="1" l="1"/>
  <c r="AE82" i="2"/>
  <c r="AJ82" i="2"/>
  <c r="AH82" i="2"/>
  <c r="AF82" i="2"/>
  <c r="AD82" i="2"/>
  <c r="AI82" i="2"/>
  <c r="J3" i="1"/>
  <c r="AE3" i="1" s="1"/>
  <c r="J4" i="1"/>
  <c r="AE4" i="1" s="1"/>
  <c r="J5" i="1"/>
  <c r="AE5" i="1" s="1"/>
  <c r="J6" i="1"/>
  <c r="AE6" i="1" s="1"/>
  <c r="J7" i="1"/>
  <c r="AE7" i="1" s="1"/>
  <c r="J8" i="1"/>
  <c r="AE8" i="1" s="1"/>
  <c r="J9" i="1"/>
  <c r="AE9" i="1" s="1"/>
  <c r="J10" i="1"/>
  <c r="AE10" i="1" s="1"/>
  <c r="J11" i="1"/>
  <c r="AE11" i="1" s="1"/>
  <c r="J12" i="1"/>
  <c r="AE12" i="1" s="1"/>
  <c r="J13" i="1"/>
  <c r="AE13" i="1" s="1"/>
  <c r="J14" i="1"/>
  <c r="AE14" i="1" s="1"/>
  <c r="J15" i="1"/>
  <c r="AE15" i="1" s="1"/>
  <c r="J16" i="1"/>
  <c r="AE16" i="1" s="1"/>
  <c r="J17" i="1"/>
  <c r="AE17" i="1" s="1"/>
  <c r="J18" i="1"/>
  <c r="AE18" i="1" s="1"/>
  <c r="J19" i="1"/>
  <c r="AE19" i="1" s="1"/>
  <c r="J20" i="1"/>
  <c r="AE20" i="1" s="1"/>
  <c r="J21" i="1"/>
  <c r="AE21" i="1" s="1"/>
  <c r="J22" i="1"/>
  <c r="AE22" i="1" s="1"/>
  <c r="J23" i="1"/>
  <c r="AE23" i="1" s="1"/>
  <c r="J24" i="1"/>
  <c r="AE24" i="1" s="1"/>
  <c r="J25" i="1"/>
  <c r="AE25" i="1" s="1"/>
  <c r="J26" i="1"/>
  <c r="AE26" i="1" s="1"/>
  <c r="J27" i="1"/>
  <c r="AE27" i="1" s="1"/>
  <c r="J28" i="1"/>
  <c r="AE28" i="1" s="1"/>
  <c r="J29" i="1"/>
  <c r="AE29" i="1" s="1"/>
  <c r="J30" i="1"/>
  <c r="AE30" i="1" s="1"/>
  <c r="J31" i="1"/>
  <c r="AE31" i="1" s="1"/>
  <c r="J32" i="1"/>
  <c r="AE32" i="1" s="1"/>
  <c r="J33" i="1"/>
  <c r="AE33" i="1" s="1"/>
  <c r="J34" i="1"/>
  <c r="AE34" i="1" s="1"/>
  <c r="J35" i="1"/>
  <c r="AE35" i="1" s="1"/>
  <c r="J36" i="1"/>
  <c r="AE36" i="1" s="1"/>
  <c r="J37" i="1"/>
  <c r="AE37" i="1" s="1"/>
  <c r="J38" i="1"/>
  <c r="AE38" i="1" s="1"/>
  <c r="J39" i="1"/>
  <c r="AE39" i="1" s="1"/>
  <c r="J40" i="1"/>
  <c r="AE40" i="1" s="1"/>
  <c r="J41" i="1"/>
  <c r="AE41" i="1" s="1"/>
  <c r="J42" i="1"/>
  <c r="AE42" i="1" s="1"/>
  <c r="J43" i="1"/>
  <c r="AE43" i="1" s="1"/>
  <c r="J44" i="1"/>
  <c r="AE44" i="1" s="1"/>
  <c r="J45" i="1"/>
  <c r="AE45" i="1" s="1"/>
  <c r="J46" i="1"/>
  <c r="AE46" i="1" s="1"/>
  <c r="J47" i="1"/>
  <c r="AE47" i="1" s="1"/>
  <c r="J48" i="1"/>
  <c r="AE48" i="1" s="1"/>
  <c r="J49" i="1"/>
  <c r="AE49" i="1" s="1"/>
  <c r="J50" i="1"/>
  <c r="AE50" i="1" s="1"/>
  <c r="J51" i="1"/>
  <c r="AE51" i="1" s="1"/>
  <c r="J52" i="1"/>
  <c r="AE52" i="1" s="1"/>
  <c r="J53" i="1"/>
  <c r="AE53" i="1" s="1"/>
  <c r="J54" i="1"/>
  <c r="AE54" i="1" s="1"/>
  <c r="J55" i="1"/>
  <c r="AE55" i="1" s="1"/>
  <c r="J56" i="1"/>
  <c r="AE56" i="1" s="1"/>
  <c r="J57" i="1"/>
  <c r="AE57" i="1" s="1"/>
  <c r="J58" i="1"/>
  <c r="AE58" i="1" s="1"/>
  <c r="J59" i="1"/>
  <c r="AE59" i="1" s="1"/>
  <c r="J60" i="1"/>
  <c r="AE60" i="1" s="1"/>
  <c r="J61" i="1"/>
  <c r="AE61" i="1" s="1"/>
  <c r="J62" i="1"/>
  <c r="AE62" i="1" s="1"/>
  <c r="J63" i="1"/>
  <c r="AE63" i="1" s="1"/>
  <c r="J64" i="1"/>
  <c r="AE64" i="1" s="1"/>
  <c r="J65" i="1"/>
  <c r="AE65" i="1" s="1"/>
  <c r="J66" i="1"/>
  <c r="AE66" i="1" s="1"/>
  <c r="J67" i="1"/>
  <c r="AE67" i="1" s="1"/>
  <c r="J68" i="1"/>
  <c r="AE68" i="1" s="1"/>
  <c r="J69" i="1"/>
  <c r="AE69" i="1" s="1"/>
  <c r="J70" i="1"/>
  <c r="AE70" i="1" s="1"/>
  <c r="J71" i="1"/>
  <c r="AE71" i="1" s="1"/>
  <c r="J72" i="1"/>
  <c r="AE72" i="1" s="1"/>
  <c r="J73" i="1"/>
  <c r="AE73" i="1" s="1"/>
  <c r="J74" i="1"/>
  <c r="AE74" i="1" s="1"/>
  <c r="J75" i="1"/>
  <c r="AE75" i="1" s="1"/>
  <c r="J76" i="1"/>
  <c r="AE76" i="1" s="1"/>
  <c r="J77" i="1"/>
  <c r="AE77" i="1" s="1"/>
  <c r="J78" i="1"/>
  <c r="AE78" i="1" s="1"/>
  <c r="J79" i="1"/>
  <c r="AE79" i="1" s="1"/>
  <c r="J80" i="1"/>
  <c r="AE80" i="1" s="1"/>
  <c r="J81" i="1"/>
  <c r="AE81" i="1" s="1"/>
  <c r="J83" i="1"/>
  <c r="AE83" i="1" s="1"/>
  <c r="J84" i="1"/>
  <c r="AE84" i="1" s="1"/>
  <c r="J85" i="1"/>
  <c r="AE85" i="1" s="1"/>
  <c r="J86" i="1"/>
  <c r="AE86" i="1" s="1"/>
  <c r="J87" i="1"/>
  <c r="AE87" i="1" s="1"/>
  <c r="J88" i="1"/>
  <c r="AE88" i="1" s="1"/>
  <c r="J89" i="1"/>
  <c r="AE89" i="1" s="1"/>
  <c r="J90" i="1"/>
  <c r="AE90" i="1" s="1"/>
  <c r="J91" i="1"/>
  <c r="AE91" i="1" s="1"/>
  <c r="J92" i="1"/>
  <c r="AE92" i="1" s="1"/>
  <c r="J93" i="1"/>
  <c r="AE93" i="1" s="1"/>
  <c r="J94" i="1"/>
  <c r="AE94" i="1" s="1"/>
  <c r="J95" i="1"/>
  <c r="AE95" i="1" s="1"/>
  <c r="J96" i="1"/>
  <c r="AE96" i="1" s="1"/>
  <c r="J97" i="1"/>
  <c r="AE97" i="1" s="1"/>
  <c r="J98" i="1"/>
  <c r="AE98" i="1" s="1"/>
  <c r="J99" i="1"/>
  <c r="AE99" i="1" s="1"/>
  <c r="J100" i="1"/>
  <c r="AE100" i="1" s="1"/>
  <c r="J101" i="1"/>
  <c r="AE101" i="1" s="1"/>
  <c r="J102" i="1"/>
  <c r="AE102" i="1" s="1"/>
  <c r="J103" i="1"/>
  <c r="AE103" i="1" s="1"/>
  <c r="J104" i="1"/>
  <c r="AE104" i="1" s="1"/>
  <c r="J105" i="1"/>
  <c r="AE105" i="1" s="1"/>
  <c r="J106" i="1"/>
  <c r="AE106" i="1" s="1"/>
  <c r="J107" i="1"/>
  <c r="AE107" i="1" s="1"/>
  <c r="J108" i="1"/>
  <c r="AE108" i="1" s="1"/>
  <c r="J109" i="1"/>
  <c r="AE109" i="1" s="1"/>
  <c r="J110" i="1"/>
  <c r="AE110" i="1" s="1"/>
  <c r="J111" i="1"/>
  <c r="AE111" i="1" s="1"/>
  <c r="J112" i="1"/>
  <c r="AE112" i="1" s="1"/>
  <c r="J113" i="1"/>
  <c r="AE113" i="1" s="1"/>
  <c r="J114" i="1"/>
  <c r="AE114" i="1" s="1"/>
  <c r="J115" i="1"/>
  <c r="AE115" i="1" s="1"/>
  <c r="J116" i="1"/>
  <c r="AE116" i="1" s="1"/>
  <c r="J117" i="1"/>
  <c r="AE117" i="1" s="1"/>
  <c r="J118" i="1"/>
  <c r="AE118" i="1" s="1"/>
  <c r="J119" i="1"/>
  <c r="AE119" i="1" s="1"/>
  <c r="J120" i="1"/>
  <c r="AE120" i="1" s="1"/>
  <c r="J121" i="1"/>
  <c r="AE121" i="1" s="1"/>
  <c r="J122" i="1"/>
  <c r="AE122" i="1" s="1"/>
  <c r="I4" i="1"/>
  <c r="AD4" i="1" s="1"/>
  <c r="I5" i="1"/>
  <c r="AD5" i="1" s="1"/>
  <c r="I6" i="1"/>
  <c r="AD6" i="1" s="1"/>
  <c r="I7" i="1"/>
  <c r="AD7" i="1" s="1"/>
  <c r="I8" i="1"/>
  <c r="AD8" i="1" s="1"/>
  <c r="I9" i="1"/>
  <c r="AD9" i="1" s="1"/>
  <c r="I10" i="1"/>
  <c r="AD10" i="1" s="1"/>
  <c r="I11" i="1"/>
  <c r="AD11" i="1" s="1"/>
  <c r="I12" i="1"/>
  <c r="AD12" i="1" s="1"/>
  <c r="I13" i="1"/>
  <c r="AD13" i="1" s="1"/>
  <c r="I14" i="1"/>
  <c r="AD14" i="1" s="1"/>
  <c r="I15" i="1"/>
  <c r="AD15" i="1" s="1"/>
  <c r="I16" i="1"/>
  <c r="AD16" i="1" s="1"/>
  <c r="I17" i="1"/>
  <c r="AD17" i="1" s="1"/>
  <c r="I18" i="1"/>
  <c r="AD18" i="1" s="1"/>
  <c r="I19" i="1"/>
  <c r="AD19" i="1" s="1"/>
  <c r="I20" i="1"/>
  <c r="AD20" i="1" s="1"/>
  <c r="I21" i="1"/>
  <c r="AD21" i="1" s="1"/>
  <c r="I22" i="1"/>
  <c r="AD22" i="1" s="1"/>
  <c r="I23" i="1"/>
  <c r="AD23" i="1" s="1"/>
  <c r="I24" i="1"/>
  <c r="AD24" i="1" s="1"/>
  <c r="I25" i="1"/>
  <c r="AD25" i="1" s="1"/>
  <c r="I26" i="1"/>
  <c r="AD26" i="1" s="1"/>
  <c r="I27" i="1"/>
  <c r="AD27" i="1" s="1"/>
  <c r="I28" i="1"/>
  <c r="AD28" i="1" s="1"/>
  <c r="I29" i="1"/>
  <c r="AD29" i="1" s="1"/>
  <c r="I30" i="1"/>
  <c r="AD30" i="1" s="1"/>
  <c r="I31" i="1"/>
  <c r="AD31" i="1" s="1"/>
  <c r="I32" i="1"/>
  <c r="AD32" i="1" s="1"/>
  <c r="I33" i="1"/>
  <c r="AD33" i="1" s="1"/>
  <c r="I34" i="1"/>
  <c r="AD34" i="1" s="1"/>
  <c r="I35" i="1"/>
  <c r="AD35" i="1" s="1"/>
  <c r="I36" i="1"/>
  <c r="AD36" i="1" s="1"/>
  <c r="I37" i="1"/>
  <c r="AD37" i="1" s="1"/>
  <c r="I38" i="1"/>
  <c r="AD38" i="1" s="1"/>
  <c r="I39" i="1"/>
  <c r="AD39" i="1" s="1"/>
  <c r="I40" i="1"/>
  <c r="AD40" i="1" s="1"/>
  <c r="I41" i="1"/>
  <c r="AD41" i="1" s="1"/>
  <c r="I42" i="1"/>
  <c r="AD42" i="1" s="1"/>
  <c r="I43" i="1"/>
  <c r="AD43" i="1" s="1"/>
  <c r="I44" i="1"/>
  <c r="AD44" i="1" s="1"/>
  <c r="I45" i="1"/>
  <c r="AD45" i="1" s="1"/>
  <c r="I46" i="1"/>
  <c r="AD46" i="1" s="1"/>
  <c r="I47" i="1"/>
  <c r="AD47" i="1" s="1"/>
  <c r="I48" i="1"/>
  <c r="AD48" i="1" s="1"/>
  <c r="I49" i="1"/>
  <c r="AD49" i="1" s="1"/>
  <c r="I50" i="1"/>
  <c r="AD50" i="1" s="1"/>
  <c r="I51" i="1"/>
  <c r="AD51" i="1" s="1"/>
  <c r="I52" i="1"/>
  <c r="AD52" i="1" s="1"/>
  <c r="I53" i="1"/>
  <c r="AD53" i="1" s="1"/>
  <c r="I54" i="1"/>
  <c r="AD54" i="1" s="1"/>
  <c r="I55" i="1"/>
  <c r="AD55" i="1" s="1"/>
  <c r="I56" i="1"/>
  <c r="AD56" i="1" s="1"/>
  <c r="I57" i="1"/>
  <c r="AD57" i="1" s="1"/>
  <c r="I58" i="1"/>
  <c r="AD58" i="1" s="1"/>
  <c r="I59" i="1"/>
  <c r="AD59" i="1" s="1"/>
  <c r="I60" i="1"/>
  <c r="AD60" i="1" s="1"/>
  <c r="I61" i="1"/>
  <c r="AD61" i="1" s="1"/>
  <c r="I62" i="1"/>
  <c r="AD62" i="1" s="1"/>
  <c r="I63" i="1"/>
  <c r="AD63" i="1" s="1"/>
  <c r="I64" i="1"/>
  <c r="AD64" i="1" s="1"/>
  <c r="I65" i="1"/>
  <c r="AD65" i="1" s="1"/>
  <c r="I66" i="1"/>
  <c r="AD66" i="1" s="1"/>
  <c r="I67" i="1"/>
  <c r="AD67" i="1" s="1"/>
  <c r="I68" i="1"/>
  <c r="AD68" i="1" s="1"/>
  <c r="I69" i="1"/>
  <c r="AD69" i="1" s="1"/>
  <c r="I70" i="1"/>
  <c r="AD70" i="1" s="1"/>
  <c r="I71" i="1"/>
  <c r="AD71" i="1" s="1"/>
  <c r="I72" i="1"/>
  <c r="AD72" i="1" s="1"/>
  <c r="I73" i="1"/>
  <c r="AD73" i="1" s="1"/>
  <c r="I74" i="1"/>
  <c r="AD74" i="1" s="1"/>
  <c r="I75" i="1"/>
  <c r="AD75" i="1" s="1"/>
  <c r="I76" i="1"/>
  <c r="AD76" i="1" s="1"/>
  <c r="I77" i="1"/>
  <c r="AD77" i="1" s="1"/>
  <c r="I78" i="1"/>
  <c r="AD78" i="1" s="1"/>
  <c r="I79" i="1"/>
  <c r="AD79" i="1" s="1"/>
  <c r="I80" i="1"/>
  <c r="AD80" i="1" s="1"/>
  <c r="I81" i="1"/>
  <c r="AD81" i="1" s="1"/>
  <c r="I83" i="1"/>
  <c r="AD83" i="1" s="1"/>
  <c r="I84" i="1"/>
  <c r="AD84" i="1" s="1"/>
  <c r="I85" i="1"/>
  <c r="AD85" i="1" s="1"/>
  <c r="I86" i="1"/>
  <c r="AD86" i="1" s="1"/>
  <c r="I87" i="1"/>
  <c r="AD87" i="1" s="1"/>
  <c r="I88" i="1"/>
  <c r="AD88" i="1" s="1"/>
  <c r="I89" i="1"/>
  <c r="AD89" i="1" s="1"/>
  <c r="I90" i="1"/>
  <c r="AD90" i="1" s="1"/>
  <c r="I91" i="1"/>
  <c r="AD91" i="1" s="1"/>
  <c r="I92" i="1"/>
  <c r="AD92" i="1" s="1"/>
  <c r="I93" i="1"/>
  <c r="AD93" i="1" s="1"/>
  <c r="I94" i="1"/>
  <c r="AD94" i="1" s="1"/>
  <c r="I95" i="1"/>
  <c r="AD95" i="1" s="1"/>
  <c r="I96" i="1"/>
  <c r="AD96" i="1" s="1"/>
  <c r="I97" i="1"/>
  <c r="AD97" i="1" s="1"/>
  <c r="I98" i="1"/>
  <c r="AD98" i="1" s="1"/>
  <c r="I99" i="1"/>
  <c r="AD99" i="1" s="1"/>
  <c r="I100" i="1"/>
  <c r="AD100" i="1" s="1"/>
  <c r="I101" i="1"/>
  <c r="AD101" i="1" s="1"/>
  <c r="I102" i="1"/>
  <c r="AD102" i="1" s="1"/>
  <c r="I103" i="1"/>
  <c r="AD103" i="1" s="1"/>
  <c r="I104" i="1"/>
  <c r="AD104" i="1" s="1"/>
  <c r="I105" i="1"/>
  <c r="AD105" i="1" s="1"/>
  <c r="I106" i="1"/>
  <c r="AD106" i="1" s="1"/>
  <c r="I107" i="1"/>
  <c r="AD107" i="1" s="1"/>
  <c r="I108" i="1"/>
  <c r="AD108" i="1" s="1"/>
  <c r="I109" i="1"/>
  <c r="AD109" i="1" s="1"/>
  <c r="I110" i="1"/>
  <c r="AD110" i="1" s="1"/>
  <c r="I111" i="1"/>
  <c r="AD111" i="1" s="1"/>
  <c r="I112" i="1"/>
  <c r="AD112" i="1" s="1"/>
  <c r="I113" i="1"/>
  <c r="AD113" i="1" s="1"/>
  <c r="I114" i="1"/>
  <c r="AD114" i="1" s="1"/>
  <c r="I115" i="1"/>
  <c r="AD115" i="1" s="1"/>
  <c r="I116" i="1"/>
  <c r="AD116" i="1" s="1"/>
  <c r="I117" i="1"/>
  <c r="AD117" i="1" s="1"/>
  <c r="I118" i="1"/>
  <c r="AD118" i="1" s="1"/>
  <c r="I119" i="1"/>
  <c r="AD119" i="1" s="1"/>
  <c r="I120" i="1"/>
  <c r="AD120" i="1" s="1"/>
  <c r="I121" i="1"/>
  <c r="AD121" i="1" s="1"/>
  <c r="I122" i="1"/>
  <c r="AD122" i="1" s="1"/>
  <c r="I3" i="1"/>
  <c r="AD3" i="1" s="1"/>
  <c r="H3" i="1"/>
  <c r="AC3" i="1" s="1"/>
  <c r="H4" i="1"/>
  <c r="AC4" i="1" s="1"/>
  <c r="H5" i="1"/>
  <c r="AC5" i="1" s="1"/>
  <c r="H6" i="1"/>
  <c r="AC6" i="1" s="1"/>
  <c r="H7" i="1"/>
  <c r="AC7" i="1" s="1"/>
  <c r="H8" i="1"/>
  <c r="AC8" i="1" s="1"/>
  <c r="H9" i="1"/>
  <c r="AC9" i="1" s="1"/>
  <c r="H10" i="1"/>
  <c r="AC10" i="1" s="1"/>
  <c r="H11" i="1"/>
  <c r="AC11" i="1" s="1"/>
  <c r="H12" i="1"/>
  <c r="AC12" i="1" s="1"/>
  <c r="H13" i="1"/>
  <c r="AC13" i="1" s="1"/>
  <c r="H14" i="1"/>
  <c r="AC14" i="1" s="1"/>
  <c r="H15" i="1"/>
  <c r="AC15" i="1" s="1"/>
  <c r="H16" i="1"/>
  <c r="AC16" i="1" s="1"/>
  <c r="H17" i="1"/>
  <c r="AC17" i="1" s="1"/>
  <c r="H18" i="1"/>
  <c r="AC18" i="1" s="1"/>
  <c r="H19" i="1"/>
  <c r="AC19" i="1" s="1"/>
  <c r="H20" i="1"/>
  <c r="AC20" i="1" s="1"/>
  <c r="H21" i="1"/>
  <c r="AC21" i="1" s="1"/>
  <c r="H22" i="1"/>
  <c r="AC22" i="1" s="1"/>
  <c r="H23" i="1"/>
  <c r="AC23" i="1" s="1"/>
  <c r="H24" i="1"/>
  <c r="AC24" i="1" s="1"/>
  <c r="H25" i="1"/>
  <c r="AC25" i="1" s="1"/>
  <c r="H26" i="1"/>
  <c r="AC26" i="1" s="1"/>
  <c r="H27" i="1"/>
  <c r="AC27" i="1" s="1"/>
  <c r="H28" i="1"/>
  <c r="AC28" i="1" s="1"/>
  <c r="H29" i="1"/>
  <c r="AC29" i="1" s="1"/>
  <c r="H30" i="1"/>
  <c r="AC30" i="1" s="1"/>
  <c r="H31" i="1"/>
  <c r="AC31" i="1" s="1"/>
  <c r="H32" i="1"/>
  <c r="AC32" i="1" s="1"/>
  <c r="H33" i="1"/>
  <c r="AC33" i="1" s="1"/>
  <c r="H34" i="1"/>
  <c r="AC34" i="1" s="1"/>
  <c r="H35" i="1"/>
  <c r="AC35" i="1" s="1"/>
  <c r="H36" i="1"/>
  <c r="AC36" i="1" s="1"/>
  <c r="H37" i="1"/>
  <c r="AC37" i="1" s="1"/>
  <c r="H38" i="1"/>
  <c r="AC38" i="1" s="1"/>
  <c r="H39" i="1"/>
  <c r="AC39" i="1" s="1"/>
  <c r="H40" i="1"/>
  <c r="AC40" i="1" s="1"/>
  <c r="H41" i="1"/>
  <c r="AC41" i="1" s="1"/>
  <c r="H42" i="1"/>
  <c r="AC42" i="1" s="1"/>
  <c r="H43" i="1"/>
  <c r="AC43" i="1" s="1"/>
  <c r="H44" i="1"/>
  <c r="AC44" i="1" s="1"/>
  <c r="H45" i="1"/>
  <c r="AC45" i="1" s="1"/>
  <c r="H46" i="1"/>
  <c r="AC46" i="1" s="1"/>
  <c r="H47" i="1"/>
  <c r="AC47" i="1" s="1"/>
  <c r="H48" i="1"/>
  <c r="AC48" i="1" s="1"/>
  <c r="H49" i="1"/>
  <c r="AC49" i="1" s="1"/>
  <c r="H50" i="1"/>
  <c r="AC50" i="1" s="1"/>
  <c r="H51" i="1"/>
  <c r="AC51" i="1" s="1"/>
  <c r="H52" i="1"/>
  <c r="AC52" i="1" s="1"/>
  <c r="H53" i="1"/>
  <c r="AC53" i="1" s="1"/>
  <c r="H54" i="1"/>
  <c r="AC54" i="1" s="1"/>
  <c r="H55" i="1"/>
  <c r="AC55" i="1" s="1"/>
  <c r="H56" i="1"/>
  <c r="AC56" i="1" s="1"/>
  <c r="H57" i="1"/>
  <c r="AC57" i="1" s="1"/>
  <c r="H58" i="1"/>
  <c r="AC58" i="1" s="1"/>
  <c r="H59" i="1"/>
  <c r="AC59" i="1" s="1"/>
  <c r="H60" i="1"/>
  <c r="AC60" i="1" s="1"/>
  <c r="H61" i="1"/>
  <c r="AC61" i="1" s="1"/>
  <c r="H62" i="1"/>
  <c r="AC62" i="1" s="1"/>
  <c r="H63" i="1"/>
  <c r="AC63" i="1" s="1"/>
  <c r="H64" i="1"/>
  <c r="AC64" i="1" s="1"/>
  <c r="H65" i="1"/>
  <c r="AC65" i="1" s="1"/>
  <c r="H66" i="1"/>
  <c r="AC66" i="1" s="1"/>
  <c r="H67" i="1"/>
  <c r="AC67" i="1" s="1"/>
  <c r="H68" i="1"/>
  <c r="AC68" i="1" s="1"/>
  <c r="H69" i="1"/>
  <c r="AC69" i="1" s="1"/>
  <c r="H70" i="1"/>
  <c r="AC70" i="1" s="1"/>
  <c r="H71" i="1"/>
  <c r="AC71" i="1" s="1"/>
  <c r="H72" i="1"/>
  <c r="AC72" i="1" s="1"/>
  <c r="H73" i="1"/>
  <c r="AC73" i="1" s="1"/>
  <c r="H74" i="1"/>
  <c r="AC74" i="1" s="1"/>
  <c r="H75" i="1"/>
  <c r="AC75" i="1" s="1"/>
  <c r="H76" i="1"/>
  <c r="AC76" i="1" s="1"/>
  <c r="H77" i="1"/>
  <c r="AC77" i="1" s="1"/>
  <c r="H78" i="1"/>
  <c r="AC78" i="1" s="1"/>
  <c r="H79" i="1"/>
  <c r="AC79" i="1" s="1"/>
  <c r="H80" i="1"/>
  <c r="AC80" i="1" s="1"/>
  <c r="H81" i="1"/>
  <c r="AC81" i="1" s="1"/>
  <c r="H83" i="1"/>
  <c r="AC83" i="1" s="1"/>
  <c r="H84" i="1"/>
  <c r="AC84" i="1" s="1"/>
  <c r="H85" i="1"/>
  <c r="AC85" i="1" s="1"/>
  <c r="H86" i="1"/>
  <c r="AC86" i="1" s="1"/>
  <c r="H87" i="1"/>
  <c r="AC87" i="1" s="1"/>
  <c r="H88" i="1"/>
  <c r="AC88" i="1" s="1"/>
  <c r="H89" i="1"/>
  <c r="AC89" i="1" s="1"/>
  <c r="H90" i="1"/>
  <c r="AC90" i="1" s="1"/>
  <c r="H91" i="1"/>
  <c r="AC91" i="1" s="1"/>
  <c r="H92" i="1"/>
  <c r="AC92" i="1" s="1"/>
  <c r="H93" i="1"/>
  <c r="AC93" i="1" s="1"/>
  <c r="H94" i="1"/>
  <c r="AC94" i="1" s="1"/>
  <c r="H95" i="1"/>
  <c r="AC95" i="1" s="1"/>
  <c r="H96" i="1"/>
  <c r="AC96" i="1" s="1"/>
  <c r="H97" i="1"/>
  <c r="AC97" i="1" s="1"/>
  <c r="H98" i="1"/>
  <c r="AC98" i="1" s="1"/>
  <c r="H99" i="1"/>
  <c r="AC99" i="1" s="1"/>
  <c r="H100" i="1"/>
  <c r="AC100" i="1" s="1"/>
  <c r="H101" i="1"/>
  <c r="AC101" i="1" s="1"/>
  <c r="H102" i="1"/>
  <c r="AC102" i="1" s="1"/>
  <c r="H103" i="1"/>
  <c r="AC103" i="1" s="1"/>
  <c r="H104" i="1"/>
  <c r="AC104" i="1" s="1"/>
  <c r="H105" i="1"/>
  <c r="AC105" i="1" s="1"/>
  <c r="H106" i="1"/>
  <c r="AC106" i="1" s="1"/>
  <c r="H107" i="1"/>
  <c r="AC107" i="1" s="1"/>
  <c r="H108" i="1"/>
  <c r="AC108" i="1" s="1"/>
  <c r="H109" i="1"/>
  <c r="AC109" i="1" s="1"/>
  <c r="H110" i="1"/>
  <c r="AC110" i="1" s="1"/>
  <c r="H111" i="1"/>
  <c r="AC111" i="1" s="1"/>
  <c r="H112" i="1"/>
  <c r="AC112" i="1" s="1"/>
  <c r="H113" i="1"/>
  <c r="AC113" i="1" s="1"/>
  <c r="H114" i="1"/>
  <c r="AC114" i="1" s="1"/>
  <c r="H115" i="1"/>
  <c r="AC115" i="1" s="1"/>
  <c r="H116" i="1"/>
  <c r="AC116" i="1" s="1"/>
  <c r="H117" i="1"/>
  <c r="AC117" i="1" s="1"/>
  <c r="H118" i="1"/>
  <c r="AC118" i="1" s="1"/>
  <c r="H119" i="1"/>
  <c r="AC119" i="1" s="1"/>
  <c r="H120" i="1"/>
  <c r="AC120" i="1" s="1"/>
  <c r="H121" i="1"/>
  <c r="AC121" i="1" s="1"/>
  <c r="H122" i="1"/>
  <c r="AC122" i="1" s="1"/>
  <c r="G4" i="1"/>
  <c r="AB4" i="1" s="1"/>
  <c r="G5" i="1"/>
  <c r="AB5" i="1" s="1"/>
  <c r="G6" i="1"/>
  <c r="AB6" i="1" s="1"/>
  <c r="G7" i="1"/>
  <c r="AB7" i="1" s="1"/>
  <c r="G8" i="1"/>
  <c r="AB8" i="1" s="1"/>
  <c r="G9" i="1"/>
  <c r="AB9" i="1" s="1"/>
  <c r="G10" i="1"/>
  <c r="AB10" i="1" s="1"/>
  <c r="G11" i="1"/>
  <c r="AB11" i="1" s="1"/>
  <c r="G12" i="1"/>
  <c r="AB12" i="1" s="1"/>
  <c r="G13" i="1"/>
  <c r="AB13" i="1" s="1"/>
  <c r="G14" i="1"/>
  <c r="AB14" i="1" s="1"/>
  <c r="G15" i="1"/>
  <c r="AB15" i="1" s="1"/>
  <c r="G16" i="1"/>
  <c r="AB16" i="1" s="1"/>
  <c r="G17" i="1"/>
  <c r="AB17" i="1" s="1"/>
  <c r="G18" i="1"/>
  <c r="AB18" i="1" s="1"/>
  <c r="G19" i="1"/>
  <c r="AB19" i="1" s="1"/>
  <c r="G20" i="1"/>
  <c r="AB20" i="1" s="1"/>
  <c r="G21" i="1"/>
  <c r="AB21" i="1" s="1"/>
  <c r="G22" i="1"/>
  <c r="AB22" i="1" s="1"/>
  <c r="G23" i="1"/>
  <c r="AB23" i="1" s="1"/>
  <c r="G24" i="1"/>
  <c r="AB24" i="1" s="1"/>
  <c r="G25" i="1"/>
  <c r="AB25" i="1" s="1"/>
  <c r="G26" i="1"/>
  <c r="AB26" i="1" s="1"/>
  <c r="G27" i="1"/>
  <c r="AB27" i="1" s="1"/>
  <c r="G28" i="1"/>
  <c r="AB28" i="1" s="1"/>
  <c r="G29" i="1"/>
  <c r="AB29" i="1" s="1"/>
  <c r="G30" i="1"/>
  <c r="AB30" i="1" s="1"/>
  <c r="G31" i="1"/>
  <c r="AB31" i="1" s="1"/>
  <c r="G32" i="1"/>
  <c r="AB32" i="1" s="1"/>
  <c r="G33" i="1"/>
  <c r="AB33" i="1" s="1"/>
  <c r="G34" i="1"/>
  <c r="AB34" i="1" s="1"/>
  <c r="G35" i="1"/>
  <c r="AB35" i="1" s="1"/>
  <c r="G36" i="1"/>
  <c r="AB36" i="1" s="1"/>
  <c r="G37" i="1"/>
  <c r="AB37" i="1" s="1"/>
  <c r="G38" i="1"/>
  <c r="AB38" i="1" s="1"/>
  <c r="G39" i="1"/>
  <c r="AB39" i="1" s="1"/>
  <c r="G40" i="1"/>
  <c r="AB40" i="1" s="1"/>
  <c r="G41" i="1"/>
  <c r="AB41" i="1" s="1"/>
  <c r="G42" i="1"/>
  <c r="AB42" i="1" s="1"/>
  <c r="G43" i="1"/>
  <c r="AB43" i="1" s="1"/>
  <c r="G44" i="1"/>
  <c r="AB44" i="1" s="1"/>
  <c r="G45" i="1"/>
  <c r="AB45" i="1" s="1"/>
  <c r="G46" i="1"/>
  <c r="AB46" i="1" s="1"/>
  <c r="G47" i="1"/>
  <c r="AB47" i="1" s="1"/>
  <c r="G48" i="1"/>
  <c r="AB48" i="1" s="1"/>
  <c r="G49" i="1"/>
  <c r="AB49" i="1" s="1"/>
  <c r="G50" i="1"/>
  <c r="AB50" i="1" s="1"/>
  <c r="G51" i="1"/>
  <c r="AB51" i="1" s="1"/>
  <c r="G52" i="1"/>
  <c r="AB52" i="1" s="1"/>
  <c r="G53" i="1"/>
  <c r="AB53" i="1" s="1"/>
  <c r="G54" i="1"/>
  <c r="AB54" i="1" s="1"/>
  <c r="G55" i="1"/>
  <c r="AB55" i="1" s="1"/>
  <c r="G56" i="1"/>
  <c r="AB56" i="1" s="1"/>
  <c r="G57" i="1"/>
  <c r="AB57" i="1" s="1"/>
  <c r="G58" i="1"/>
  <c r="AB58" i="1" s="1"/>
  <c r="G59" i="1"/>
  <c r="AB59" i="1" s="1"/>
  <c r="G60" i="1"/>
  <c r="AB60" i="1" s="1"/>
  <c r="G61" i="1"/>
  <c r="AB61" i="1" s="1"/>
  <c r="G62" i="1"/>
  <c r="AB62" i="1" s="1"/>
  <c r="G63" i="1"/>
  <c r="AB63" i="1" s="1"/>
  <c r="G64" i="1"/>
  <c r="AB64" i="1" s="1"/>
  <c r="G65" i="1"/>
  <c r="AB65" i="1" s="1"/>
  <c r="G66" i="1"/>
  <c r="AB66" i="1" s="1"/>
  <c r="G67" i="1"/>
  <c r="AB67" i="1" s="1"/>
  <c r="G68" i="1"/>
  <c r="AB68" i="1" s="1"/>
  <c r="G69" i="1"/>
  <c r="AB69" i="1" s="1"/>
  <c r="G70" i="1"/>
  <c r="AB70" i="1" s="1"/>
  <c r="G71" i="1"/>
  <c r="AB71" i="1" s="1"/>
  <c r="G72" i="1"/>
  <c r="AB72" i="1" s="1"/>
  <c r="G73" i="1"/>
  <c r="AB73" i="1" s="1"/>
  <c r="G74" i="1"/>
  <c r="AB74" i="1" s="1"/>
  <c r="G75" i="1"/>
  <c r="AB75" i="1" s="1"/>
  <c r="G76" i="1"/>
  <c r="AB76" i="1" s="1"/>
  <c r="G77" i="1"/>
  <c r="AB77" i="1" s="1"/>
  <c r="G78" i="1"/>
  <c r="AB78" i="1" s="1"/>
  <c r="G79" i="1"/>
  <c r="AB79" i="1" s="1"/>
  <c r="G80" i="1"/>
  <c r="AB80" i="1" s="1"/>
  <c r="G81" i="1"/>
  <c r="AB81" i="1" s="1"/>
  <c r="G83" i="1"/>
  <c r="AB83" i="1" s="1"/>
  <c r="G84" i="1"/>
  <c r="AB84" i="1" s="1"/>
  <c r="G85" i="1"/>
  <c r="AB85" i="1" s="1"/>
  <c r="G86" i="1"/>
  <c r="AB86" i="1" s="1"/>
  <c r="G87" i="1"/>
  <c r="AB87" i="1" s="1"/>
  <c r="G88" i="1"/>
  <c r="AB88" i="1" s="1"/>
  <c r="G89" i="1"/>
  <c r="AB89" i="1" s="1"/>
  <c r="G90" i="1"/>
  <c r="AB90" i="1" s="1"/>
  <c r="G91" i="1"/>
  <c r="AB91" i="1" s="1"/>
  <c r="G92" i="1"/>
  <c r="AB92" i="1" s="1"/>
  <c r="G93" i="1"/>
  <c r="AB93" i="1" s="1"/>
  <c r="G94" i="1"/>
  <c r="AB94" i="1" s="1"/>
  <c r="G95" i="1"/>
  <c r="AB95" i="1" s="1"/>
  <c r="G96" i="1"/>
  <c r="AB96" i="1" s="1"/>
  <c r="G97" i="1"/>
  <c r="AB97" i="1" s="1"/>
  <c r="G98" i="1"/>
  <c r="AB98" i="1" s="1"/>
  <c r="G99" i="1"/>
  <c r="AB99" i="1" s="1"/>
  <c r="G100" i="1"/>
  <c r="AB100" i="1" s="1"/>
  <c r="G101" i="1"/>
  <c r="AB101" i="1" s="1"/>
  <c r="G102" i="1"/>
  <c r="AB102" i="1" s="1"/>
  <c r="G103" i="1"/>
  <c r="AB103" i="1" s="1"/>
  <c r="G104" i="1"/>
  <c r="AB104" i="1" s="1"/>
  <c r="G105" i="1"/>
  <c r="AB105" i="1" s="1"/>
  <c r="G106" i="1"/>
  <c r="AB106" i="1" s="1"/>
  <c r="G107" i="1"/>
  <c r="AB107" i="1" s="1"/>
  <c r="G108" i="1"/>
  <c r="AB108" i="1" s="1"/>
  <c r="G109" i="1"/>
  <c r="AB109" i="1" s="1"/>
  <c r="G110" i="1"/>
  <c r="AB110" i="1" s="1"/>
  <c r="G111" i="1"/>
  <c r="AB111" i="1" s="1"/>
  <c r="G112" i="1"/>
  <c r="AB112" i="1" s="1"/>
  <c r="G113" i="1"/>
  <c r="AB113" i="1" s="1"/>
  <c r="G114" i="1"/>
  <c r="AB114" i="1" s="1"/>
  <c r="G115" i="1"/>
  <c r="AB115" i="1" s="1"/>
  <c r="G116" i="1"/>
  <c r="AB116" i="1" s="1"/>
  <c r="G117" i="1"/>
  <c r="AB117" i="1" s="1"/>
  <c r="G118" i="1"/>
  <c r="AB118" i="1" s="1"/>
  <c r="G119" i="1"/>
  <c r="AB119" i="1" s="1"/>
  <c r="G120" i="1"/>
  <c r="AB120" i="1" s="1"/>
  <c r="G121" i="1"/>
  <c r="AB121" i="1" s="1"/>
  <c r="G122" i="1"/>
  <c r="AB122" i="1" s="1"/>
  <c r="G3" i="1"/>
  <c r="AB3" i="1" s="1"/>
  <c r="F4" i="1"/>
  <c r="AA4" i="1" s="1"/>
  <c r="F5" i="1"/>
  <c r="AA5" i="1" s="1"/>
  <c r="F6" i="1"/>
  <c r="AA6" i="1" s="1"/>
  <c r="F7" i="1"/>
  <c r="AA7" i="1" s="1"/>
  <c r="F8" i="1"/>
  <c r="AA8" i="1" s="1"/>
  <c r="F9" i="1"/>
  <c r="AA9" i="1" s="1"/>
  <c r="F10" i="1"/>
  <c r="AA10" i="1" s="1"/>
  <c r="F11" i="1"/>
  <c r="AA11" i="1" s="1"/>
  <c r="F12" i="1"/>
  <c r="AA12" i="1" s="1"/>
  <c r="F13" i="1"/>
  <c r="AA13" i="1" s="1"/>
  <c r="F14" i="1"/>
  <c r="AA14" i="1" s="1"/>
  <c r="F15" i="1"/>
  <c r="AA15" i="1" s="1"/>
  <c r="F16" i="1"/>
  <c r="AA16" i="1" s="1"/>
  <c r="F17" i="1"/>
  <c r="AA17" i="1" s="1"/>
  <c r="F18" i="1"/>
  <c r="AA18" i="1" s="1"/>
  <c r="F19" i="1"/>
  <c r="AA19" i="1" s="1"/>
  <c r="F20" i="1"/>
  <c r="AA20" i="1" s="1"/>
  <c r="F21" i="1"/>
  <c r="AA21" i="1" s="1"/>
  <c r="F22" i="1"/>
  <c r="AA22" i="1" s="1"/>
  <c r="F23" i="1"/>
  <c r="AA23" i="1" s="1"/>
  <c r="F24" i="1"/>
  <c r="AA24" i="1" s="1"/>
  <c r="F25" i="1"/>
  <c r="AA25" i="1" s="1"/>
  <c r="F26" i="1"/>
  <c r="AA26" i="1" s="1"/>
  <c r="F27" i="1"/>
  <c r="AA27" i="1" s="1"/>
  <c r="F28" i="1"/>
  <c r="AA28" i="1" s="1"/>
  <c r="F29" i="1"/>
  <c r="AA29" i="1" s="1"/>
  <c r="F30" i="1"/>
  <c r="AA30" i="1" s="1"/>
  <c r="F31" i="1"/>
  <c r="AA31" i="1" s="1"/>
  <c r="F32" i="1"/>
  <c r="AA32" i="1" s="1"/>
  <c r="F33" i="1"/>
  <c r="AA33" i="1" s="1"/>
  <c r="F34" i="1"/>
  <c r="AA34" i="1" s="1"/>
  <c r="F35" i="1"/>
  <c r="AA35" i="1" s="1"/>
  <c r="F36" i="1"/>
  <c r="AA36" i="1" s="1"/>
  <c r="F37" i="1"/>
  <c r="AA37" i="1" s="1"/>
  <c r="F38" i="1"/>
  <c r="AA38" i="1" s="1"/>
  <c r="F39" i="1"/>
  <c r="AA39" i="1" s="1"/>
  <c r="F40" i="1"/>
  <c r="AA40" i="1" s="1"/>
  <c r="F41" i="1"/>
  <c r="AA41" i="1" s="1"/>
  <c r="F42" i="1"/>
  <c r="AA42" i="1" s="1"/>
  <c r="F43" i="1"/>
  <c r="AA43" i="1" s="1"/>
  <c r="F44" i="1"/>
  <c r="AA44" i="1" s="1"/>
  <c r="F45" i="1"/>
  <c r="AA45" i="1" s="1"/>
  <c r="F46" i="1"/>
  <c r="AA46" i="1" s="1"/>
  <c r="F47" i="1"/>
  <c r="AA47" i="1" s="1"/>
  <c r="F48" i="1"/>
  <c r="AA48" i="1" s="1"/>
  <c r="F49" i="1"/>
  <c r="AA49" i="1" s="1"/>
  <c r="F50" i="1"/>
  <c r="AA50" i="1" s="1"/>
  <c r="F51" i="1"/>
  <c r="AA51" i="1" s="1"/>
  <c r="F52" i="1"/>
  <c r="AA52" i="1" s="1"/>
  <c r="F53" i="1"/>
  <c r="AA53" i="1" s="1"/>
  <c r="F54" i="1"/>
  <c r="AA54" i="1" s="1"/>
  <c r="F55" i="1"/>
  <c r="AA55" i="1" s="1"/>
  <c r="F56" i="1"/>
  <c r="AA56" i="1" s="1"/>
  <c r="F57" i="1"/>
  <c r="AA57" i="1" s="1"/>
  <c r="F58" i="1"/>
  <c r="AA58" i="1" s="1"/>
  <c r="F59" i="1"/>
  <c r="AA59" i="1" s="1"/>
  <c r="F60" i="1"/>
  <c r="AA60" i="1" s="1"/>
  <c r="F61" i="1"/>
  <c r="AA61" i="1" s="1"/>
  <c r="F62" i="1"/>
  <c r="AA62" i="1" s="1"/>
  <c r="F63" i="1"/>
  <c r="AA63" i="1" s="1"/>
  <c r="F64" i="1"/>
  <c r="AA64" i="1" s="1"/>
  <c r="F65" i="1"/>
  <c r="AA65" i="1" s="1"/>
  <c r="F66" i="1"/>
  <c r="AA66" i="1" s="1"/>
  <c r="F67" i="1"/>
  <c r="AA67" i="1" s="1"/>
  <c r="F68" i="1"/>
  <c r="AA68" i="1" s="1"/>
  <c r="F69" i="1"/>
  <c r="AA69" i="1" s="1"/>
  <c r="F70" i="1"/>
  <c r="AA70" i="1" s="1"/>
  <c r="F71" i="1"/>
  <c r="AA71" i="1" s="1"/>
  <c r="F72" i="1"/>
  <c r="AA72" i="1" s="1"/>
  <c r="F73" i="1"/>
  <c r="AA73" i="1" s="1"/>
  <c r="F74" i="1"/>
  <c r="AA74" i="1" s="1"/>
  <c r="F75" i="1"/>
  <c r="AA75" i="1" s="1"/>
  <c r="F76" i="1"/>
  <c r="AA76" i="1" s="1"/>
  <c r="F77" i="1"/>
  <c r="AA77" i="1" s="1"/>
  <c r="F78" i="1"/>
  <c r="AA78" i="1" s="1"/>
  <c r="F79" i="1"/>
  <c r="AA79" i="1" s="1"/>
  <c r="F80" i="1"/>
  <c r="AA80" i="1" s="1"/>
  <c r="F81" i="1"/>
  <c r="AA81" i="1" s="1"/>
  <c r="F83" i="1"/>
  <c r="AA83" i="1" s="1"/>
  <c r="F84" i="1"/>
  <c r="AA84" i="1" s="1"/>
  <c r="F85" i="1"/>
  <c r="AA85" i="1" s="1"/>
  <c r="F86" i="1"/>
  <c r="AA86" i="1" s="1"/>
  <c r="F87" i="1"/>
  <c r="AA87" i="1" s="1"/>
  <c r="F88" i="1"/>
  <c r="AA88" i="1" s="1"/>
  <c r="F89" i="1"/>
  <c r="AA89" i="1" s="1"/>
  <c r="F90" i="1"/>
  <c r="AA90" i="1" s="1"/>
  <c r="F91" i="1"/>
  <c r="AA91" i="1" s="1"/>
  <c r="F92" i="1"/>
  <c r="AA92" i="1" s="1"/>
  <c r="F93" i="1"/>
  <c r="AA93" i="1" s="1"/>
  <c r="F94" i="1"/>
  <c r="AA94" i="1" s="1"/>
  <c r="F95" i="1"/>
  <c r="AA95" i="1" s="1"/>
  <c r="F96" i="1"/>
  <c r="AA96" i="1" s="1"/>
  <c r="F97" i="1"/>
  <c r="AA97" i="1" s="1"/>
  <c r="F98" i="1"/>
  <c r="AA98" i="1" s="1"/>
  <c r="F99" i="1"/>
  <c r="AA99" i="1" s="1"/>
  <c r="F100" i="1"/>
  <c r="AA100" i="1" s="1"/>
  <c r="F101" i="1"/>
  <c r="AA101" i="1" s="1"/>
  <c r="F102" i="1"/>
  <c r="AA102" i="1" s="1"/>
  <c r="F103" i="1"/>
  <c r="AA103" i="1" s="1"/>
  <c r="F104" i="1"/>
  <c r="AA104" i="1" s="1"/>
  <c r="F105" i="1"/>
  <c r="AA105" i="1" s="1"/>
  <c r="F106" i="1"/>
  <c r="AA106" i="1" s="1"/>
  <c r="F107" i="1"/>
  <c r="AA107" i="1" s="1"/>
  <c r="F108" i="1"/>
  <c r="AA108" i="1" s="1"/>
  <c r="F109" i="1"/>
  <c r="AA109" i="1" s="1"/>
  <c r="F110" i="1"/>
  <c r="AA110" i="1" s="1"/>
  <c r="F111" i="1"/>
  <c r="AA111" i="1" s="1"/>
  <c r="F112" i="1"/>
  <c r="AA112" i="1" s="1"/>
  <c r="F113" i="1"/>
  <c r="AA113" i="1" s="1"/>
  <c r="F114" i="1"/>
  <c r="AA114" i="1" s="1"/>
  <c r="F115" i="1"/>
  <c r="AA115" i="1" s="1"/>
  <c r="F116" i="1"/>
  <c r="AA116" i="1" s="1"/>
  <c r="F117" i="1"/>
  <c r="AA117" i="1" s="1"/>
  <c r="F118" i="1"/>
  <c r="AA118" i="1" s="1"/>
  <c r="F119" i="1"/>
  <c r="AA119" i="1" s="1"/>
  <c r="F120" i="1"/>
  <c r="AA120" i="1" s="1"/>
  <c r="F121" i="1"/>
  <c r="AA121" i="1" s="1"/>
  <c r="F122" i="1"/>
  <c r="AA122" i="1" s="1"/>
  <c r="F3" i="1"/>
  <c r="AA3" i="1" s="1"/>
  <c r="E4" i="1"/>
  <c r="Z4" i="1" s="1"/>
  <c r="E5" i="1"/>
  <c r="Z5" i="1" s="1"/>
  <c r="E6" i="1"/>
  <c r="Z6" i="1" s="1"/>
  <c r="E7" i="1"/>
  <c r="Z7" i="1" s="1"/>
  <c r="E8" i="1"/>
  <c r="Z8" i="1" s="1"/>
  <c r="E9" i="1"/>
  <c r="Z9" i="1" s="1"/>
  <c r="E10" i="1"/>
  <c r="Z10" i="1" s="1"/>
  <c r="E11" i="1"/>
  <c r="Z11" i="1" s="1"/>
  <c r="E12" i="1"/>
  <c r="Z12" i="1" s="1"/>
  <c r="E13" i="1"/>
  <c r="Z13" i="1" s="1"/>
  <c r="E14" i="1"/>
  <c r="Z14" i="1" s="1"/>
  <c r="E15" i="1"/>
  <c r="Z15" i="1" s="1"/>
  <c r="E16" i="1"/>
  <c r="Z16" i="1" s="1"/>
  <c r="E17" i="1"/>
  <c r="Z17" i="1" s="1"/>
  <c r="E18" i="1"/>
  <c r="Z18" i="1" s="1"/>
  <c r="E19" i="1"/>
  <c r="Z19" i="1" s="1"/>
  <c r="E20" i="1"/>
  <c r="Z20" i="1" s="1"/>
  <c r="E21" i="1"/>
  <c r="Z21" i="1" s="1"/>
  <c r="E22" i="1"/>
  <c r="Z22" i="1" s="1"/>
  <c r="E23" i="1"/>
  <c r="Z23" i="1" s="1"/>
  <c r="E24" i="1"/>
  <c r="Z24" i="1" s="1"/>
  <c r="E25" i="1"/>
  <c r="Z25" i="1" s="1"/>
  <c r="E26" i="1"/>
  <c r="Z26" i="1" s="1"/>
  <c r="E27" i="1"/>
  <c r="Z27" i="1" s="1"/>
  <c r="E28" i="1"/>
  <c r="Z28" i="1" s="1"/>
  <c r="E29" i="1"/>
  <c r="Z29" i="1" s="1"/>
  <c r="E30" i="1"/>
  <c r="Z30" i="1" s="1"/>
  <c r="E31" i="1"/>
  <c r="Z31" i="1" s="1"/>
  <c r="E32" i="1"/>
  <c r="Z32" i="1" s="1"/>
  <c r="E33" i="1"/>
  <c r="Z33" i="1" s="1"/>
  <c r="E34" i="1"/>
  <c r="Z34" i="1" s="1"/>
  <c r="E35" i="1"/>
  <c r="Z35" i="1" s="1"/>
  <c r="E36" i="1"/>
  <c r="Z36" i="1" s="1"/>
  <c r="E37" i="1"/>
  <c r="Z37" i="1" s="1"/>
  <c r="E38" i="1"/>
  <c r="Z38" i="1" s="1"/>
  <c r="E39" i="1"/>
  <c r="Z39" i="1" s="1"/>
  <c r="E40" i="1"/>
  <c r="Z40" i="1" s="1"/>
  <c r="E41" i="1"/>
  <c r="Z41" i="1" s="1"/>
  <c r="E42" i="1"/>
  <c r="Z42" i="1" s="1"/>
  <c r="E43" i="1"/>
  <c r="Z43" i="1" s="1"/>
  <c r="E44" i="1"/>
  <c r="Z44" i="1" s="1"/>
  <c r="E45" i="1"/>
  <c r="Z45" i="1" s="1"/>
  <c r="E46" i="1"/>
  <c r="Z46" i="1" s="1"/>
  <c r="E47" i="1"/>
  <c r="Z47" i="1" s="1"/>
  <c r="E48" i="1"/>
  <c r="Z48" i="1" s="1"/>
  <c r="E49" i="1"/>
  <c r="Z49" i="1" s="1"/>
  <c r="E50" i="1"/>
  <c r="Z50" i="1" s="1"/>
  <c r="E51" i="1"/>
  <c r="Z51" i="1" s="1"/>
  <c r="E52" i="1"/>
  <c r="Z52" i="1" s="1"/>
  <c r="E53" i="1"/>
  <c r="Z53" i="1" s="1"/>
  <c r="E54" i="1"/>
  <c r="Z54" i="1" s="1"/>
  <c r="E55" i="1"/>
  <c r="Z55" i="1" s="1"/>
  <c r="E56" i="1"/>
  <c r="Z56" i="1" s="1"/>
  <c r="E57" i="1"/>
  <c r="Z57" i="1" s="1"/>
  <c r="E58" i="1"/>
  <c r="Z58" i="1" s="1"/>
  <c r="E59" i="1"/>
  <c r="Z59" i="1" s="1"/>
  <c r="E60" i="1"/>
  <c r="Z60" i="1" s="1"/>
  <c r="E61" i="1"/>
  <c r="Z61" i="1" s="1"/>
  <c r="E62" i="1"/>
  <c r="Z62" i="1" s="1"/>
  <c r="E63" i="1"/>
  <c r="Z63" i="1" s="1"/>
  <c r="E64" i="1"/>
  <c r="Z64" i="1" s="1"/>
  <c r="E65" i="1"/>
  <c r="Z65" i="1" s="1"/>
  <c r="E66" i="1"/>
  <c r="Z66" i="1" s="1"/>
  <c r="E67" i="1"/>
  <c r="Z67" i="1" s="1"/>
  <c r="E68" i="1"/>
  <c r="Z68" i="1" s="1"/>
  <c r="E69" i="1"/>
  <c r="Z69" i="1" s="1"/>
  <c r="E70" i="1"/>
  <c r="Z70" i="1" s="1"/>
  <c r="E71" i="1"/>
  <c r="Z71" i="1" s="1"/>
  <c r="E72" i="1"/>
  <c r="Z72" i="1" s="1"/>
  <c r="E73" i="1"/>
  <c r="Z73" i="1" s="1"/>
  <c r="E74" i="1"/>
  <c r="Z74" i="1" s="1"/>
  <c r="E75" i="1"/>
  <c r="Z75" i="1" s="1"/>
  <c r="E76" i="1"/>
  <c r="Z76" i="1" s="1"/>
  <c r="E77" i="1"/>
  <c r="Z77" i="1" s="1"/>
  <c r="E78" i="1"/>
  <c r="Z78" i="1" s="1"/>
  <c r="E79" i="1"/>
  <c r="Z79" i="1" s="1"/>
  <c r="E80" i="1"/>
  <c r="Z80" i="1" s="1"/>
  <c r="E81" i="1"/>
  <c r="Z81" i="1" s="1"/>
  <c r="E83" i="1"/>
  <c r="Z83" i="1" s="1"/>
  <c r="E84" i="1"/>
  <c r="Z84" i="1" s="1"/>
  <c r="E85" i="1"/>
  <c r="Z85" i="1" s="1"/>
  <c r="E86" i="1"/>
  <c r="Z86" i="1" s="1"/>
  <c r="E87" i="1"/>
  <c r="Z87" i="1" s="1"/>
  <c r="E88" i="1"/>
  <c r="Z88" i="1" s="1"/>
  <c r="E89" i="1"/>
  <c r="Z89" i="1" s="1"/>
  <c r="E90" i="1"/>
  <c r="Z90" i="1" s="1"/>
  <c r="E91" i="1"/>
  <c r="Z91" i="1" s="1"/>
  <c r="E92" i="1"/>
  <c r="Z92" i="1" s="1"/>
  <c r="E93" i="1"/>
  <c r="Z93" i="1" s="1"/>
  <c r="E94" i="1"/>
  <c r="Z94" i="1" s="1"/>
  <c r="E95" i="1"/>
  <c r="Z95" i="1" s="1"/>
  <c r="E96" i="1"/>
  <c r="Z96" i="1" s="1"/>
  <c r="E97" i="1"/>
  <c r="Z97" i="1" s="1"/>
  <c r="E98" i="1"/>
  <c r="Z98" i="1" s="1"/>
  <c r="E99" i="1"/>
  <c r="Z99" i="1" s="1"/>
  <c r="E100" i="1"/>
  <c r="Z100" i="1" s="1"/>
  <c r="E101" i="1"/>
  <c r="Z101" i="1" s="1"/>
  <c r="E102" i="1"/>
  <c r="Z102" i="1" s="1"/>
  <c r="E103" i="1"/>
  <c r="Z103" i="1" s="1"/>
  <c r="E104" i="1"/>
  <c r="Z104" i="1" s="1"/>
  <c r="E105" i="1"/>
  <c r="Z105" i="1" s="1"/>
  <c r="E106" i="1"/>
  <c r="Z106" i="1" s="1"/>
  <c r="E107" i="1"/>
  <c r="Z107" i="1" s="1"/>
  <c r="E108" i="1"/>
  <c r="Z108" i="1" s="1"/>
  <c r="E109" i="1"/>
  <c r="Z109" i="1" s="1"/>
  <c r="E110" i="1"/>
  <c r="Z110" i="1" s="1"/>
  <c r="E111" i="1"/>
  <c r="Z111" i="1" s="1"/>
  <c r="E112" i="1"/>
  <c r="Z112" i="1" s="1"/>
  <c r="E113" i="1"/>
  <c r="Z113" i="1" s="1"/>
  <c r="E114" i="1"/>
  <c r="Z114" i="1" s="1"/>
  <c r="E115" i="1"/>
  <c r="Z115" i="1" s="1"/>
  <c r="E116" i="1"/>
  <c r="Z116" i="1" s="1"/>
  <c r="E117" i="1"/>
  <c r="Z117" i="1" s="1"/>
  <c r="E118" i="1"/>
  <c r="Z118" i="1" s="1"/>
  <c r="E119" i="1"/>
  <c r="Z119" i="1" s="1"/>
  <c r="E120" i="1"/>
  <c r="Z120" i="1" s="1"/>
  <c r="E121" i="1"/>
  <c r="Z121" i="1" s="1"/>
  <c r="E122" i="1"/>
  <c r="Z122" i="1" s="1"/>
  <c r="E3" i="1"/>
  <c r="Z3" i="1" s="1"/>
  <c r="D4" i="1"/>
  <c r="Y4" i="1" s="1"/>
  <c r="D5" i="1"/>
  <c r="Y5" i="1" s="1"/>
  <c r="D6" i="1"/>
  <c r="Y6" i="1" s="1"/>
  <c r="D7" i="1"/>
  <c r="Y7" i="1" s="1"/>
  <c r="D8" i="1"/>
  <c r="Y8" i="1" s="1"/>
  <c r="D9" i="1"/>
  <c r="Y9" i="1" s="1"/>
  <c r="D10" i="1"/>
  <c r="Y10" i="1" s="1"/>
  <c r="D11" i="1"/>
  <c r="Y11" i="1" s="1"/>
  <c r="D12" i="1"/>
  <c r="Y12" i="1" s="1"/>
  <c r="D13" i="1"/>
  <c r="Y13" i="1" s="1"/>
  <c r="D14" i="1"/>
  <c r="Y14" i="1" s="1"/>
  <c r="D15" i="1"/>
  <c r="Y15" i="1" s="1"/>
  <c r="D16" i="1"/>
  <c r="Y16" i="1" s="1"/>
  <c r="D17" i="1"/>
  <c r="Y17" i="1" s="1"/>
  <c r="D18" i="1"/>
  <c r="Y18" i="1" s="1"/>
  <c r="D19" i="1"/>
  <c r="Y19" i="1" s="1"/>
  <c r="D20" i="1"/>
  <c r="Y20" i="1" s="1"/>
  <c r="D21" i="1"/>
  <c r="Y21" i="1" s="1"/>
  <c r="D22" i="1"/>
  <c r="Y22" i="1" s="1"/>
  <c r="D23" i="1"/>
  <c r="Y23" i="1" s="1"/>
  <c r="D24" i="1"/>
  <c r="Y24" i="1" s="1"/>
  <c r="D25" i="1"/>
  <c r="Y25" i="1" s="1"/>
  <c r="D26" i="1"/>
  <c r="Y26" i="1" s="1"/>
  <c r="D27" i="1"/>
  <c r="Y27" i="1" s="1"/>
  <c r="D28" i="1"/>
  <c r="Y28" i="1" s="1"/>
  <c r="D29" i="1"/>
  <c r="Y29" i="1" s="1"/>
  <c r="D30" i="1"/>
  <c r="Y30" i="1" s="1"/>
  <c r="D31" i="1"/>
  <c r="Y31" i="1" s="1"/>
  <c r="D32" i="1"/>
  <c r="Y32" i="1" s="1"/>
  <c r="D33" i="1"/>
  <c r="Y33" i="1" s="1"/>
  <c r="D34" i="1"/>
  <c r="Y34" i="1" s="1"/>
  <c r="D35" i="1"/>
  <c r="Y35" i="1" s="1"/>
  <c r="D36" i="1"/>
  <c r="Y36" i="1" s="1"/>
  <c r="D37" i="1"/>
  <c r="Y37" i="1" s="1"/>
  <c r="D38" i="1"/>
  <c r="Y38" i="1" s="1"/>
  <c r="D39" i="1"/>
  <c r="Y39" i="1" s="1"/>
  <c r="D40" i="1"/>
  <c r="Y40" i="1" s="1"/>
  <c r="D41" i="1"/>
  <c r="Y41" i="1" s="1"/>
  <c r="D42" i="1"/>
  <c r="Y42" i="1" s="1"/>
  <c r="D43" i="1"/>
  <c r="Y43" i="1" s="1"/>
  <c r="D44" i="1"/>
  <c r="Y44" i="1" s="1"/>
  <c r="D45" i="1"/>
  <c r="Y45" i="1" s="1"/>
  <c r="D46" i="1"/>
  <c r="Y46" i="1" s="1"/>
  <c r="D47" i="1"/>
  <c r="Y47" i="1" s="1"/>
  <c r="D48" i="1"/>
  <c r="Y48" i="1" s="1"/>
  <c r="D49" i="1"/>
  <c r="Y49" i="1" s="1"/>
  <c r="D50" i="1"/>
  <c r="Y50" i="1" s="1"/>
  <c r="D51" i="1"/>
  <c r="Y51" i="1" s="1"/>
  <c r="D52" i="1"/>
  <c r="Y52" i="1" s="1"/>
  <c r="D53" i="1"/>
  <c r="Y53" i="1" s="1"/>
  <c r="D54" i="1"/>
  <c r="Y54" i="1" s="1"/>
  <c r="D55" i="1"/>
  <c r="Y55" i="1" s="1"/>
  <c r="D56" i="1"/>
  <c r="Y56" i="1" s="1"/>
  <c r="D57" i="1"/>
  <c r="Y57" i="1" s="1"/>
  <c r="D58" i="1"/>
  <c r="Y58" i="1" s="1"/>
  <c r="D59" i="1"/>
  <c r="Y59" i="1" s="1"/>
  <c r="D60" i="1"/>
  <c r="Y60" i="1" s="1"/>
  <c r="D61" i="1"/>
  <c r="Y61" i="1" s="1"/>
  <c r="D62" i="1"/>
  <c r="Y62" i="1" s="1"/>
  <c r="D63" i="1"/>
  <c r="Y63" i="1" s="1"/>
  <c r="D64" i="1"/>
  <c r="Y64" i="1" s="1"/>
  <c r="D65" i="1"/>
  <c r="Y65" i="1" s="1"/>
  <c r="D66" i="1"/>
  <c r="Y66" i="1" s="1"/>
  <c r="D67" i="1"/>
  <c r="Y67" i="1" s="1"/>
  <c r="D68" i="1"/>
  <c r="Y68" i="1" s="1"/>
  <c r="D69" i="1"/>
  <c r="Y69" i="1" s="1"/>
  <c r="D70" i="1"/>
  <c r="Y70" i="1" s="1"/>
  <c r="D71" i="1"/>
  <c r="Y71" i="1" s="1"/>
  <c r="D72" i="1"/>
  <c r="Y72" i="1" s="1"/>
  <c r="D73" i="1"/>
  <c r="Y73" i="1" s="1"/>
  <c r="D74" i="1"/>
  <c r="Y74" i="1" s="1"/>
  <c r="D75" i="1"/>
  <c r="Y75" i="1" s="1"/>
  <c r="D76" i="1"/>
  <c r="Y76" i="1" s="1"/>
  <c r="D77" i="1"/>
  <c r="Y77" i="1" s="1"/>
  <c r="D78" i="1"/>
  <c r="Y78" i="1" s="1"/>
  <c r="D79" i="1"/>
  <c r="Y79" i="1" s="1"/>
  <c r="D80" i="1"/>
  <c r="Y80" i="1" s="1"/>
  <c r="D81" i="1"/>
  <c r="Y81" i="1" s="1"/>
  <c r="D83" i="1"/>
  <c r="Y83" i="1" s="1"/>
  <c r="D84" i="1"/>
  <c r="Y84" i="1" s="1"/>
  <c r="D85" i="1"/>
  <c r="Y85" i="1" s="1"/>
  <c r="D86" i="1"/>
  <c r="Y86" i="1" s="1"/>
  <c r="D87" i="1"/>
  <c r="Y87" i="1" s="1"/>
  <c r="D88" i="1"/>
  <c r="Y88" i="1" s="1"/>
  <c r="D89" i="1"/>
  <c r="Y89" i="1" s="1"/>
  <c r="D90" i="1"/>
  <c r="Y90" i="1" s="1"/>
  <c r="D91" i="1"/>
  <c r="Y91" i="1" s="1"/>
  <c r="D92" i="1"/>
  <c r="Y92" i="1" s="1"/>
  <c r="D93" i="1"/>
  <c r="Y93" i="1" s="1"/>
  <c r="D94" i="1"/>
  <c r="Y94" i="1" s="1"/>
  <c r="D95" i="1"/>
  <c r="Y95" i="1" s="1"/>
  <c r="D96" i="1"/>
  <c r="Y96" i="1" s="1"/>
  <c r="D97" i="1"/>
  <c r="Y97" i="1" s="1"/>
  <c r="D98" i="1"/>
  <c r="Y98" i="1" s="1"/>
  <c r="D99" i="1"/>
  <c r="Y99" i="1" s="1"/>
  <c r="D100" i="1"/>
  <c r="Y100" i="1" s="1"/>
  <c r="D101" i="1"/>
  <c r="Y101" i="1" s="1"/>
  <c r="D102" i="1"/>
  <c r="Y102" i="1" s="1"/>
  <c r="D103" i="1"/>
  <c r="Y103" i="1" s="1"/>
  <c r="D104" i="1"/>
  <c r="Y104" i="1" s="1"/>
  <c r="D105" i="1"/>
  <c r="Y105" i="1" s="1"/>
  <c r="D106" i="1"/>
  <c r="Y106" i="1" s="1"/>
  <c r="D107" i="1"/>
  <c r="Y107" i="1" s="1"/>
  <c r="D108" i="1"/>
  <c r="Y108" i="1" s="1"/>
  <c r="D109" i="1"/>
  <c r="Y109" i="1" s="1"/>
  <c r="D110" i="1"/>
  <c r="Y110" i="1" s="1"/>
  <c r="D111" i="1"/>
  <c r="Y111" i="1" s="1"/>
  <c r="D112" i="1"/>
  <c r="Y112" i="1" s="1"/>
  <c r="D113" i="1"/>
  <c r="Y113" i="1" s="1"/>
  <c r="D114" i="1"/>
  <c r="Y114" i="1" s="1"/>
  <c r="D115" i="1"/>
  <c r="Y115" i="1" s="1"/>
  <c r="D116" i="1"/>
  <c r="Y116" i="1" s="1"/>
  <c r="D117" i="1"/>
  <c r="Y117" i="1" s="1"/>
  <c r="D118" i="1"/>
  <c r="Y118" i="1" s="1"/>
  <c r="D119" i="1"/>
  <c r="Y119" i="1" s="1"/>
  <c r="D120" i="1"/>
  <c r="Y120" i="1" s="1"/>
  <c r="D121" i="1"/>
  <c r="Y121" i="1" s="1"/>
  <c r="D122" i="1"/>
  <c r="Y122" i="1" s="1"/>
  <c r="D3" i="1"/>
  <c r="Y3" i="1" s="1"/>
  <c r="Y82" i="1" l="1"/>
  <c r="AC82" i="1"/>
  <c r="AE82" i="1"/>
  <c r="AA82" i="1"/>
  <c r="AD82" i="1"/>
  <c r="AB82" i="1"/>
  <c r="AJ8" i="2"/>
  <c r="AJ13" i="2"/>
  <c r="AJ23" i="2"/>
  <c r="AJ24" i="2"/>
  <c r="AJ31" i="2"/>
  <c r="AJ32" i="2"/>
  <c r="AJ37" i="2"/>
  <c r="AJ39" i="2"/>
  <c r="AJ40" i="2"/>
  <c r="AJ43" i="2"/>
  <c r="AJ44" i="2"/>
  <c r="AJ47" i="2"/>
  <c r="AJ48" i="2"/>
  <c r="AJ53" i="2"/>
  <c r="AJ65" i="2"/>
  <c r="AJ79" i="2"/>
  <c r="AJ88" i="2"/>
  <c r="AJ91" i="2"/>
  <c r="AJ99" i="2"/>
  <c r="AJ100" i="2"/>
  <c r="AJ102" i="2"/>
  <c r="AJ113" i="2"/>
  <c r="AJ118" i="2"/>
  <c r="AI8" i="2"/>
  <c r="AI13" i="2"/>
  <c r="AI23" i="2"/>
  <c r="AI24" i="2"/>
  <c r="AI31" i="2"/>
  <c r="AI32" i="2"/>
  <c r="AI37" i="2"/>
  <c r="AI39" i="2"/>
  <c r="AI40" i="2"/>
  <c r="AI43" i="2"/>
  <c r="AI44" i="2"/>
  <c r="AI47" i="2"/>
  <c r="AI48" i="2"/>
  <c r="AI53" i="2"/>
  <c r="AI65" i="2"/>
  <c r="AI79" i="2"/>
  <c r="AI88" i="2"/>
  <c r="AI91" i="2"/>
  <c r="AI99" i="2"/>
  <c r="AI100" i="2"/>
  <c r="AI102" i="2"/>
  <c r="AI113" i="2"/>
  <c r="AI118" i="2"/>
  <c r="AH8" i="2"/>
  <c r="AH13" i="2"/>
  <c r="AH23" i="2"/>
  <c r="AH24" i="2"/>
  <c r="AH31" i="2"/>
  <c r="AH32" i="2"/>
  <c r="AH37" i="2"/>
  <c r="AH39" i="2"/>
  <c r="AH40" i="2"/>
  <c r="AH43" i="2"/>
  <c r="AH44" i="2"/>
  <c r="AH47" i="2"/>
  <c r="AH48" i="2"/>
  <c r="AH53" i="2"/>
  <c r="AH65" i="2"/>
  <c r="AH79" i="2"/>
  <c r="AH88" i="2"/>
  <c r="AH91" i="2"/>
  <c r="AH99" i="2"/>
  <c r="AH100" i="2"/>
  <c r="AH102" i="2"/>
  <c r="AH113" i="2"/>
  <c r="AH118" i="2"/>
  <c r="AG8" i="2"/>
  <c r="AG13" i="2"/>
  <c r="AG23" i="2"/>
  <c r="AG24" i="2"/>
  <c r="AG31" i="2"/>
  <c r="AG32" i="2"/>
  <c r="AG37" i="2"/>
  <c r="AG39" i="2"/>
  <c r="AG40" i="2"/>
  <c r="AG43" i="2"/>
  <c r="AG44" i="2"/>
  <c r="AG47" i="2"/>
  <c r="AG48" i="2"/>
  <c r="AG53" i="2"/>
  <c r="AG65" i="2"/>
  <c r="AG79" i="2"/>
  <c r="AG88" i="2"/>
  <c r="AG91" i="2"/>
  <c r="AG99" i="2"/>
  <c r="AG100" i="2"/>
  <c r="AG102" i="2"/>
  <c r="AG113" i="2"/>
  <c r="AG118" i="2"/>
  <c r="AF8" i="2"/>
  <c r="AF13" i="2"/>
  <c r="AF23" i="2"/>
  <c r="AF24" i="2"/>
  <c r="AF31" i="2"/>
  <c r="AF32" i="2"/>
  <c r="AF37" i="2"/>
  <c r="AF39" i="2"/>
  <c r="AF40" i="2"/>
  <c r="AF43" i="2"/>
  <c r="AF44" i="2"/>
  <c r="AF47" i="2"/>
  <c r="AF48" i="2"/>
  <c r="AF53" i="2"/>
  <c r="AF65" i="2"/>
  <c r="AF79" i="2"/>
  <c r="AF88" i="2"/>
  <c r="AF91" i="2"/>
  <c r="AF99" i="2"/>
  <c r="AF100" i="2"/>
  <c r="AF102" i="2"/>
  <c r="AF113" i="2"/>
  <c r="AF118" i="2"/>
  <c r="AE8" i="2"/>
  <c r="AE13" i="2"/>
  <c r="AE23" i="2"/>
  <c r="AE24" i="2"/>
  <c r="AE31" i="2"/>
  <c r="AE32" i="2"/>
  <c r="AE37" i="2"/>
  <c r="AE39" i="2"/>
  <c r="AE40" i="2"/>
  <c r="AE43" i="2"/>
  <c r="AE44" i="2"/>
  <c r="AE47" i="2"/>
  <c r="AE48" i="2"/>
  <c r="AE53" i="2"/>
  <c r="AE65" i="2"/>
  <c r="AE79" i="2"/>
  <c r="AE88" i="2"/>
  <c r="AE91" i="2"/>
  <c r="AE99" i="2"/>
  <c r="AE100" i="2"/>
  <c r="AE102" i="2"/>
  <c r="AE113" i="2"/>
  <c r="AE118" i="2"/>
  <c r="AD113" i="2"/>
  <c r="AD118" i="2"/>
  <c r="AD99" i="2"/>
  <c r="AD100" i="2"/>
  <c r="AD102" i="2"/>
  <c r="AD79" i="2"/>
  <c r="AD88" i="2"/>
  <c r="AD91" i="2"/>
  <c r="AD65" i="2"/>
  <c r="AD39" i="2"/>
  <c r="AD40" i="2"/>
  <c r="AD43" i="2"/>
  <c r="AD44" i="2"/>
  <c r="AD47" i="2"/>
  <c r="AD48" i="2"/>
  <c r="AD53" i="2"/>
  <c r="AD23" i="2"/>
  <c r="AD24" i="2"/>
  <c r="AD31" i="2"/>
  <c r="AD32" i="2"/>
  <c r="AD37" i="2"/>
  <c r="AD8" i="2"/>
  <c r="AD13" i="2"/>
  <c r="AB3" i="2"/>
  <c r="U120" i="2"/>
  <c r="U121" i="2"/>
  <c r="U122" i="2"/>
  <c r="U119" i="2"/>
  <c r="U115" i="2"/>
  <c r="U116" i="2"/>
  <c r="AJ116" i="2" s="1"/>
  <c r="U117" i="2"/>
  <c r="U114" i="2"/>
  <c r="U104" i="2"/>
  <c r="U105" i="2"/>
  <c r="U106" i="2"/>
  <c r="U107" i="2"/>
  <c r="AJ107" i="2" s="1"/>
  <c r="U108" i="2"/>
  <c r="U109" i="2"/>
  <c r="AJ109" i="2" s="1"/>
  <c r="U110" i="2"/>
  <c r="U111" i="2"/>
  <c r="U112" i="2"/>
  <c r="U103" i="2"/>
  <c r="U101" i="2"/>
  <c r="U93" i="2"/>
  <c r="AJ93" i="2" s="1"/>
  <c r="U94" i="2"/>
  <c r="AJ94" i="2" s="1"/>
  <c r="U95" i="2"/>
  <c r="AJ95" i="2" s="1"/>
  <c r="U96" i="2"/>
  <c r="U97" i="2"/>
  <c r="U98" i="2"/>
  <c r="AJ98" i="2" s="1"/>
  <c r="U92" i="2"/>
  <c r="AJ92" i="2" s="1"/>
  <c r="U90" i="2"/>
  <c r="AJ90" i="2" s="1"/>
  <c r="U89" i="2"/>
  <c r="AJ89" i="2" s="1"/>
  <c r="U81" i="2"/>
  <c r="U83" i="2"/>
  <c r="U84" i="2"/>
  <c r="U85" i="2"/>
  <c r="U86" i="2"/>
  <c r="U87" i="2"/>
  <c r="U80" i="2"/>
  <c r="U67" i="2"/>
  <c r="U68" i="2"/>
  <c r="U69" i="2"/>
  <c r="AJ69" i="2" s="1"/>
  <c r="U70" i="2"/>
  <c r="U71" i="2"/>
  <c r="U72" i="2"/>
  <c r="AJ72" i="2" s="1"/>
  <c r="U73" i="2"/>
  <c r="AJ73" i="2" s="1"/>
  <c r="U74" i="2"/>
  <c r="U75" i="2"/>
  <c r="AJ75" i="2" s="1"/>
  <c r="U76" i="2"/>
  <c r="U77" i="2"/>
  <c r="U78" i="2"/>
  <c r="U66" i="2"/>
  <c r="U55" i="2"/>
  <c r="U56" i="2"/>
  <c r="AJ56" i="2" s="1"/>
  <c r="U57" i="2"/>
  <c r="U58" i="2"/>
  <c r="U59" i="2"/>
  <c r="U60" i="2"/>
  <c r="U61" i="2"/>
  <c r="AJ61" i="2" s="1"/>
  <c r="U62" i="2"/>
  <c r="U63" i="2"/>
  <c r="U64" i="2"/>
  <c r="AJ64" i="2" s="1"/>
  <c r="U54" i="2"/>
  <c r="AJ54" i="2" s="1"/>
  <c r="U50" i="2"/>
  <c r="U51" i="2"/>
  <c r="U52" i="2"/>
  <c r="AJ52" i="2" s="1"/>
  <c r="U49" i="2"/>
  <c r="U46" i="2"/>
  <c r="U45" i="2"/>
  <c r="U42" i="2"/>
  <c r="U41" i="2"/>
  <c r="U38" i="2"/>
  <c r="U34" i="2"/>
  <c r="U35" i="2"/>
  <c r="U36" i="2"/>
  <c r="U33" i="2"/>
  <c r="U26" i="2"/>
  <c r="U27" i="2"/>
  <c r="U28" i="2"/>
  <c r="AJ28" i="2" s="1"/>
  <c r="U29" i="2"/>
  <c r="U30" i="2"/>
  <c r="AJ30" i="2" s="1"/>
  <c r="U25" i="2"/>
  <c r="U15" i="2"/>
  <c r="AJ15" i="2" s="1"/>
  <c r="U16" i="2"/>
  <c r="U17" i="2"/>
  <c r="U18" i="2"/>
  <c r="U19" i="2"/>
  <c r="AJ19" i="2" s="1"/>
  <c r="U20" i="2"/>
  <c r="U21" i="2"/>
  <c r="U22" i="2"/>
  <c r="U14" i="2"/>
  <c r="U10" i="2"/>
  <c r="U11" i="2"/>
  <c r="U12" i="2"/>
  <c r="AJ12" i="2" s="1"/>
  <c r="U9" i="2"/>
  <c r="AJ9" i="2" s="1"/>
  <c r="U4" i="2"/>
  <c r="AJ4" i="2" s="1"/>
  <c r="U5" i="2"/>
  <c r="U6" i="2"/>
  <c r="U3" i="2"/>
  <c r="T3" i="2"/>
  <c r="T4" i="2"/>
  <c r="AI4" i="2" s="1"/>
  <c r="T5" i="2"/>
  <c r="T6" i="2"/>
  <c r="T7" i="2"/>
  <c r="T9" i="2"/>
  <c r="AI9" i="2" s="1"/>
  <c r="T10" i="2"/>
  <c r="T11" i="2"/>
  <c r="T12" i="2"/>
  <c r="AI12" i="2" s="1"/>
  <c r="T14" i="2"/>
  <c r="T15" i="2"/>
  <c r="AI15" i="2" s="1"/>
  <c r="T16" i="2"/>
  <c r="T17" i="2"/>
  <c r="T18" i="2"/>
  <c r="T19" i="2"/>
  <c r="AI19" i="2" s="1"/>
  <c r="T20" i="2"/>
  <c r="T21" i="2"/>
  <c r="T22" i="2"/>
  <c r="T25" i="2"/>
  <c r="T26" i="2"/>
  <c r="T27" i="2"/>
  <c r="T28" i="2"/>
  <c r="AI28" i="2" s="1"/>
  <c r="T29" i="2"/>
  <c r="T30" i="2"/>
  <c r="AI30" i="2" s="1"/>
  <c r="T33" i="2"/>
  <c r="T34" i="2"/>
  <c r="T35" i="2"/>
  <c r="T36" i="2"/>
  <c r="T38" i="2"/>
  <c r="T41" i="2"/>
  <c r="T42" i="2"/>
  <c r="T45" i="2"/>
  <c r="T46" i="2"/>
  <c r="T49" i="2"/>
  <c r="T50" i="2"/>
  <c r="T51" i="2"/>
  <c r="T52" i="2"/>
  <c r="AI52" i="2" s="1"/>
  <c r="T54" i="2"/>
  <c r="AI54" i="2" s="1"/>
  <c r="T55" i="2"/>
  <c r="T56" i="2"/>
  <c r="AI56" i="2" s="1"/>
  <c r="T57" i="2"/>
  <c r="T58" i="2"/>
  <c r="T59" i="2"/>
  <c r="T60" i="2"/>
  <c r="T61" i="2"/>
  <c r="AI61" i="2" s="1"/>
  <c r="T62" i="2"/>
  <c r="T63" i="2"/>
  <c r="T64" i="2"/>
  <c r="AI64" i="2" s="1"/>
  <c r="T66" i="2"/>
  <c r="T67" i="2"/>
  <c r="T68" i="2"/>
  <c r="T69" i="2"/>
  <c r="AI69" i="2" s="1"/>
  <c r="T70" i="2"/>
  <c r="T71" i="2"/>
  <c r="T72" i="2"/>
  <c r="AI72" i="2" s="1"/>
  <c r="T73" i="2"/>
  <c r="AI73" i="2" s="1"/>
  <c r="T74" i="2"/>
  <c r="T75" i="2"/>
  <c r="AI75" i="2" s="1"/>
  <c r="T76" i="2"/>
  <c r="T77" i="2"/>
  <c r="T78" i="2"/>
  <c r="T80" i="2"/>
  <c r="T81" i="2"/>
  <c r="T83" i="2"/>
  <c r="T84" i="2"/>
  <c r="T85" i="2"/>
  <c r="T86" i="2"/>
  <c r="T87" i="2"/>
  <c r="T89" i="2"/>
  <c r="AI89" i="2" s="1"/>
  <c r="T90" i="2"/>
  <c r="AI90" i="2" s="1"/>
  <c r="T92" i="2"/>
  <c r="AI92" i="2" s="1"/>
  <c r="T93" i="2"/>
  <c r="AI93" i="2" s="1"/>
  <c r="T94" i="2"/>
  <c r="AI94" i="2" s="1"/>
  <c r="T95" i="2"/>
  <c r="AI95" i="2" s="1"/>
  <c r="T96" i="2"/>
  <c r="T97" i="2"/>
  <c r="T98" i="2"/>
  <c r="AI98" i="2" s="1"/>
  <c r="T101" i="2"/>
  <c r="T103" i="2"/>
  <c r="T104" i="2"/>
  <c r="T105" i="2"/>
  <c r="T106" i="2"/>
  <c r="T107" i="2"/>
  <c r="AI107" i="2" s="1"/>
  <c r="T108" i="2"/>
  <c r="T109" i="2"/>
  <c r="AI109" i="2" s="1"/>
  <c r="T110" i="2"/>
  <c r="T111" i="2"/>
  <c r="T112" i="2"/>
  <c r="T114" i="2"/>
  <c r="T115" i="2"/>
  <c r="T116" i="2"/>
  <c r="AI116" i="2" s="1"/>
  <c r="T117" i="2"/>
  <c r="T119" i="2"/>
  <c r="T120" i="2"/>
  <c r="T121" i="2"/>
  <c r="T122" i="2"/>
  <c r="S120" i="2"/>
  <c r="S121" i="2"/>
  <c r="S122" i="2"/>
  <c r="S119" i="2"/>
  <c r="S115" i="2"/>
  <c r="S116" i="2"/>
  <c r="AH116" i="2" s="1"/>
  <c r="S117" i="2"/>
  <c r="S114" i="2"/>
  <c r="S104" i="2"/>
  <c r="S105" i="2"/>
  <c r="S106" i="2"/>
  <c r="S107" i="2"/>
  <c r="AH107" i="2" s="1"/>
  <c r="S108" i="2"/>
  <c r="S109" i="2"/>
  <c r="AH109" i="2" s="1"/>
  <c r="S110" i="2"/>
  <c r="S111" i="2"/>
  <c r="S112" i="2"/>
  <c r="S103" i="2"/>
  <c r="S101" i="2"/>
  <c r="S93" i="2"/>
  <c r="AH93" i="2" s="1"/>
  <c r="S94" i="2"/>
  <c r="AH94" i="2" s="1"/>
  <c r="S95" i="2"/>
  <c r="AH95" i="2" s="1"/>
  <c r="S96" i="2"/>
  <c r="S97" i="2"/>
  <c r="S98" i="2"/>
  <c r="AH98" i="2" s="1"/>
  <c r="S92" i="2"/>
  <c r="AH92" i="2" s="1"/>
  <c r="S90" i="2"/>
  <c r="AH90" i="2" s="1"/>
  <c r="S89" i="2"/>
  <c r="AH89" i="2" s="1"/>
  <c r="S81" i="2"/>
  <c r="S83" i="2"/>
  <c r="S84" i="2"/>
  <c r="S85" i="2"/>
  <c r="S86" i="2"/>
  <c r="S87" i="2"/>
  <c r="S80" i="2"/>
  <c r="S67" i="2"/>
  <c r="S68" i="2"/>
  <c r="S69" i="2"/>
  <c r="AH69" i="2" s="1"/>
  <c r="S70" i="2"/>
  <c r="S71" i="2"/>
  <c r="S72" i="2"/>
  <c r="AH72" i="2" s="1"/>
  <c r="S73" i="2"/>
  <c r="AH73" i="2" s="1"/>
  <c r="S74" i="2"/>
  <c r="S75" i="2"/>
  <c r="AH75" i="2" s="1"/>
  <c r="S76" i="2"/>
  <c r="S77" i="2"/>
  <c r="S78" i="2"/>
  <c r="S66" i="2"/>
  <c r="S55" i="2"/>
  <c r="S56" i="2"/>
  <c r="AH56" i="2" s="1"/>
  <c r="S57" i="2"/>
  <c r="S58" i="2"/>
  <c r="S59" i="2"/>
  <c r="S60" i="2"/>
  <c r="S61" i="2"/>
  <c r="AH61" i="2" s="1"/>
  <c r="S62" i="2"/>
  <c r="S63" i="2"/>
  <c r="S64" i="2"/>
  <c r="AH64" i="2" s="1"/>
  <c r="S54" i="2"/>
  <c r="AH54" i="2" s="1"/>
  <c r="S50" i="2"/>
  <c r="S51" i="2"/>
  <c r="S52" i="2"/>
  <c r="AH52" i="2" s="1"/>
  <c r="S49" i="2"/>
  <c r="S46" i="2"/>
  <c r="S45" i="2"/>
  <c r="S42" i="2"/>
  <c r="S41" i="2"/>
  <c r="S38" i="2"/>
  <c r="S34" i="2"/>
  <c r="S35" i="2"/>
  <c r="S36" i="2"/>
  <c r="S33" i="2"/>
  <c r="S26" i="2"/>
  <c r="S27" i="2"/>
  <c r="S28" i="2"/>
  <c r="AH28" i="2" s="1"/>
  <c r="S29" i="2"/>
  <c r="S30" i="2"/>
  <c r="AH30" i="2" s="1"/>
  <c r="S25" i="2"/>
  <c r="S15" i="2"/>
  <c r="AH15" i="2" s="1"/>
  <c r="S16" i="2"/>
  <c r="S17" i="2"/>
  <c r="S18" i="2"/>
  <c r="S19" i="2"/>
  <c r="AH19" i="2" s="1"/>
  <c r="S20" i="2"/>
  <c r="S21" i="2"/>
  <c r="S22" i="2"/>
  <c r="S14" i="2"/>
  <c r="S10" i="2"/>
  <c r="S11" i="2"/>
  <c r="S12" i="2"/>
  <c r="AH12" i="2" s="1"/>
  <c r="S9" i="2"/>
  <c r="AH9" i="2" s="1"/>
  <c r="S4" i="2"/>
  <c r="AH4" i="2" s="1"/>
  <c r="S5" i="2"/>
  <c r="S6" i="2"/>
  <c r="S7" i="2"/>
  <c r="S3" i="2"/>
  <c r="R3" i="2"/>
  <c r="R4" i="2"/>
  <c r="AG4" i="2" s="1"/>
  <c r="R5" i="2"/>
  <c r="R6" i="2"/>
  <c r="R7" i="2"/>
  <c r="R9" i="2"/>
  <c r="AG9" i="2" s="1"/>
  <c r="R10" i="2"/>
  <c r="R11" i="2"/>
  <c r="R12" i="2"/>
  <c r="AG12" i="2" s="1"/>
  <c r="R14" i="2"/>
  <c r="R15" i="2"/>
  <c r="AG15" i="2" s="1"/>
  <c r="R16" i="2"/>
  <c r="R17" i="2"/>
  <c r="R18" i="2"/>
  <c r="R19" i="2"/>
  <c r="AG19" i="2" s="1"/>
  <c r="R20" i="2"/>
  <c r="R21" i="2"/>
  <c r="R22" i="2"/>
  <c r="R25" i="2"/>
  <c r="R26" i="2"/>
  <c r="R27" i="2"/>
  <c r="R28" i="2"/>
  <c r="AG28" i="2" s="1"/>
  <c r="R29" i="2"/>
  <c r="R30" i="2"/>
  <c r="AG30" i="2" s="1"/>
  <c r="R33" i="2"/>
  <c r="R34" i="2"/>
  <c r="R35" i="2"/>
  <c r="R36" i="2"/>
  <c r="R38" i="2"/>
  <c r="R41" i="2"/>
  <c r="R42" i="2"/>
  <c r="R45" i="2"/>
  <c r="R46" i="2"/>
  <c r="R49" i="2"/>
  <c r="R50" i="2"/>
  <c r="R51" i="2"/>
  <c r="R52" i="2"/>
  <c r="AG52" i="2" s="1"/>
  <c r="R54" i="2"/>
  <c r="AG54" i="2" s="1"/>
  <c r="R55" i="2"/>
  <c r="R56" i="2"/>
  <c r="AG56" i="2" s="1"/>
  <c r="R57" i="2"/>
  <c r="R58" i="2"/>
  <c r="R59" i="2"/>
  <c r="R60" i="2"/>
  <c r="R61" i="2"/>
  <c r="AG61" i="2" s="1"/>
  <c r="R62" i="2"/>
  <c r="R63" i="2"/>
  <c r="R64" i="2"/>
  <c r="AG64" i="2" s="1"/>
  <c r="R66" i="2"/>
  <c r="R67" i="2"/>
  <c r="R68" i="2"/>
  <c r="R69" i="2"/>
  <c r="AG69" i="2" s="1"/>
  <c r="R70" i="2"/>
  <c r="R71" i="2"/>
  <c r="R72" i="2"/>
  <c r="AG72" i="2" s="1"/>
  <c r="R73" i="2"/>
  <c r="AG73" i="2" s="1"/>
  <c r="R74" i="2"/>
  <c r="R75" i="2"/>
  <c r="AG75" i="2" s="1"/>
  <c r="R76" i="2"/>
  <c r="R77" i="2"/>
  <c r="R78" i="2"/>
  <c r="R80" i="2"/>
  <c r="R81" i="2"/>
  <c r="R83" i="2"/>
  <c r="R84" i="2"/>
  <c r="R85" i="2"/>
  <c r="R86" i="2"/>
  <c r="R87" i="2"/>
  <c r="R89" i="2"/>
  <c r="AG89" i="2" s="1"/>
  <c r="R90" i="2"/>
  <c r="AG90" i="2" s="1"/>
  <c r="R92" i="2"/>
  <c r="AG92" i="2" s="1"/>
  <c r="R93" i="2"/>
  <c r="AG93" i="2" s="1"/>
  <c r="R94" i="2"/>
  <c r="AG94" i="2" s="1"/>
  <c r="R95" i="2"/>
  <c r="AG95" i="2" s="1"/>
  <c r="R96" i="2"/>
  <c r="R97" i="2"/>
  <c r="R98" i="2"/>
  <c r="AG98" i="2" s="1"/>
  <c r="R101" i="2"/>
  <c r="R103" i="2"/>
  <c r="R104" i="2"/>
  <c r="R105" i="2"/>
  <c r="R106" i="2"/>
  <c r="R107" i="2"/>
  <c r="AG107" i="2" s="1"/>
  <c r="R108" i="2"/>
  <c r="R109" i="2"/>
  <c r="AG109" i="2" s="1"/>
  <c r="R110" i="2"/>
  <c r="R111" i="2"/>
  <c r="R112" i="2"/>
  <c r="R114" i="2"/>
  <c r="R115" i="2"/>
  <c r="R116" i="2"/>
  <c r="AG116" i="2" s="1"/>
  <c r="R117" i="2"/>
  <c r="R119" i="2"/>
  <c r="R120" i="2"/>
  <c r="R121" i="2"/>
  <c r="R122" i="2"/>
  <c r="Q120" i="2"/>
  <c r="Q121" i="2"/>
  <c r="Q122" i="2"/>
  <c r="Q119" i="2"/>
  <c r="Q115" i="2"/>
  <c r="Q116" i="2"/>
  <c r="AF116" i="2" s="1"/>
  <c r="Q117" i="2"/>
  <c r="Q114" i="2"/>
  <c r="Q104" i="2"/>
  <c r="Q105" i="2"/>
  <c r="Q106" i="2"/>
  <c r="Q107" i="2"/>
  <c r="AF107" i="2" s="1"/>
  <c r="Q108" i="2"/>
  <c r="Q109" i="2"/>
  <c r="AF109" i="2" s="1"/>
  <c r="Q110" i="2"/>
  <c r="Q111" i="2"/>
  <c r="Q112" i="2"/>
  <c r="Q103" i="2"/>
  <c r="Q101" i="2"/>
  <c r="Q93" i="2"/>
  <c r="AF93" i="2" s="1"/>
  <c r="Q94" i="2"/>
  <c r="AF94" i="2" s="1"/>
  <c r="Q95" i="2"/>
  <c r="AF95" i="2" s="1"/>
  <c r="Q96" i="2"/>
  <c r="Q97" i="2"/>
  <c r="Q98" i="2"/>
  <c r="AF98" i="2" s="1"/>
  <c r="Q92" i="2"/>
  <c r="AF92" i="2" s="1"/>
  <c r="Q90" i="2"/>
  <c r="AF90" i="2" s="1"/>
  <c r="Q89" i="2"/>
  <c r="AF89" i="2" s="1"/>
  <c r="Q81" i="2"/>
  <c r="Q83" i="2"/>
  <c r="Q84" i="2"/>
  <c r="Q85" i="2"/>
  <c r="Q86" i="2"/>
  <c r="Q87" i="2"/>
  <c r="Q80" i="2"/>
  <c r="Q67" i="2"/>
  <c r="Q68" i="2"/>
  <c r="Q69" i="2"/>
  <c r="AF69" i="2" s="1"/>
  <c r="Q70" i="2"/>
  <c r="Q71" i="2"/>
  <c r="Q72" i="2"/>
  <c r="AF72" i="2" s="1"/>
  <c r="Q73" i="2"/>
  <c r="AF73" i="2" s="1"/>
  <c r="Q74" i="2"/>
  <c r="Q75" i="2"/>
  <c r="AF75" i="2" s="1"/>
  <c r="Q76" i="2"/>
  <c r="Q77" i="2"/>
  <c r="Q78" i="2"/>
  <c r="Q66" i="2"/>
  <c r="Q55" i="2"/>
  <c r="Q56" i="2"/>
  <c r="AF56" i="2" s="1"/>
  <c r="Q57" i="2"/>
  <c r="Q58" i="2"/>
  <c r="Q59" i="2"/>
  <c r="Q60" i="2"/>
  <c r="Q61" i="2"/>
  <c r="AF61" i="2" s="1"/>
  <c r="Q62" i="2"/>
  <c r="Q63" i="2"/>
  <c r="Q64" i="2"/>
  <c r="AF64" i="2" s="1"/>
  <c r="Q54" i="2"/>
  <c r="AF54" i="2" s="1"/>
  <c r="Q50" i="2"/>
  <c r="Q51" i="2"/>
  <c r="Q52" i="2"/>
  <c r="AF52" i="2" s="1"/>
  <c r="Q49" i="2"/>
  <c r="Q46" i="2"/>
  <c r="Q45" i="2"/>
  <c r="Q42" i="2"/>
  <c r="Q41" i="2"/>
  <c r="Q38" i="2"/>
  <c r="Q34" i="2"/>
  <c r="Q35" i="2"/>
  <c r="Q36" i="2"/>
  <c r="Q33" i="2"/>
  <c r="Q26" i="2"/>
  <c r="Q27" i="2"/>
  <c r="Q28" i="2"/>
  <c r="AF28" i="2" s="1"/>
  <c r="Q29" i="2"/>
  <c r="Q30" i="2"/>
  <c r="AF30" i="2" s="1"/>
  <c r="Q25" i="2"/>
  <c r="Q15" i="2"/>
  <c r="AF15" i="2" s="1"/>
  <c r="Q16" i="2"/>
  <c r="Q17" i="2"/>
  <c r="Q18" i="2"/>
  <c r="Q19" i="2"/>
  <c r="AF19" i="2" s="1"/>
  <c r="Q20" i="2"/>
  <c r="Q21" i="2"/>
  <c r="Q22" i="2"/>
  <c r="Q14" i="2"/>
  <c r="Q10" i="2"/>
  <c r="Q11" i="2"/>
  <c r="Q12" i="2"/>
  <c r="AF12" i="2" s="1"/>
  <c r="Q9" i="2"/>
  <c r="AF9" i="2" s="1"/>
  <c r="Q4" i="2"/>
  <c r="AF4" i="2" s="1"/>
  <c r="Q5" i="2"/>
  <c r="Q6" i="2"/>
  <c r="Q7" i="2"/>
  <c r="Q3" i="2"/>
  <c r="P3" i="2"/>
  <c r="AE3" i="2" s="1"/>
  <c r="P4" i="2"/>
  <c r="AE4" i="2" s="1"/>
  <c r="P5" i="2"/>
  <c r="P6" i="2"/>
  <c r="P7" i="2"/>
  <c r="P9" i="2"/>
  <c r="AE9" i="2" s="1"/>
  <c r="P10" i="2"/>
  <c r="P11" i="2"/>
  <c r="P12" i="2"/>
  <c r="AE12" i="2" s="1"/>
  <c r="P14" i="2"/>
  <c r="P15" i="2"/>
  <c r="AE15" i="2" s="1"/>
  <c r="P16" i="2"/>
  <c r="P17" i="2"/>
  <c r="P18" i="2"/>
  <c r="P19" i="2"/>
  <c r="AE19" i="2" s="1"/>
  <c r="P20" i="2"/>
  <c r="P21" i="2"/>
  <c r="P22" i="2"/>
  <c r="P25" i="2"/>
  <c r="P26" i="2"/>
  <c r="P27" i="2"/>
  <c r="P28" i="2"/>
  <c r="AE28" i="2" s="1"/>
  <c r="P29" i="2"/>
  <c r="P30" i="2"/>
  <c r="AE30" i="2" s="1"/>
  <c r="P33" i="2"/>
  <c r="P34" i="2"/>
  <c r="P35" i="2"/>
  <c r="P36" i="2"/>
  <c r="P38" i="2"/>
  <c r="P41" i="2"/>
  <c r="P42" i="2"/>
  <c r="P45" i="2"/>
  <c r="P46" i="2"/>
  <c r="P49" i="2"/>
  <c r="P50" i="2"/>
  <c r="P51" i="2"/>
  <c r="P52" i="2"/>
  <c r="AE52" i="2" s="1"/>
  <c r="P54" i="2"/>
  <c r="AE54" i="2" s="1"/>
  <c r="P55" i="2"/>
  <c r="P56" i="2"/>
  <c r="AE56" i="2" s="1"/>
  <c r="P57" i="2"/>
  <c r="P58" i="2"/>
  <c r="P59" i="2"/>
  <c r="P60" i="2"/>
  <c r="P61" i="2"/>
  <c r="AE61" i="2" s="1"/>
  <c r="P62" i="2"/>
  <c r="P63" i="2"/>
  <c r="P64" i="2"/>
  <c r="AE64" i="2" s="1"/>
  <c r="P66" i="2"/>
  <c r="P67" i="2"/>
  <c r="P68" i="2"/>
  <c r="P69" i="2"/>
  <c r="AE69" i="2" s="1"/>
  <c r="P70" i="2"/>
  <c r="P71" i="2"/>
  <c r="P72" i="2"/>
  <c r="AE72" i="2" s="1"/>
  <c r="P73" i="2"/>
  <c r="AE73" i="2" s="1"/>
  <c r="P74" i="2"/>
  <c r="P75" i="2"/>
  <c r="AE75" i="2" s="1"/>
  <c r="P76" i="2"/>
  <c r="P77" i="2"/>
  <c r="P78" i="2"/>
  <c r="P80" i="2"/>
  <c r="P81" i="2"/>
  <c r="P83" i="2"/>
  <c r="P84" i="2"/>
  <c r="P85" i="2"/>
  <c r="P86" i="2"/>
  <c r="P87" i="2"/>
  <c r="P89" i="2"/>
  <c r="AE89" i="2" s="1"/>
  <c r="P90" i="2"/>
  <c r="AE90" i="2" s="1"/>
  <c r="P92" i="2"/>
  <c r="AE92" i="2" s="1"/>
  <c r="P93" i="2"/>
  <c r="AE93" i="2" s="1"/>
  <c r="P94" i="2"/>
  <c r="AE94" i="2" s="1"/>
  <c r="P95" i="2"/>
  <c r="AE95" i="2" s="1"/>
  <c r="P96" i="2"/>
  <c r="P97" i="2"/>
  <c r="P98" i="2"/>
  <c r="AE98" i="2" s="1"/>
  <c r="P101" i="2"/>
  <c r="P103" i="2"/>
  <c r="P104" i="2"/>
  <c r="P105" i="2"/>
  <c r="P106" i="2"/>
  <c r="P107" i="2"/>
  <c r="AE107" i="2" s="1"/>
  <c r="P108" i="2"/>
  <c r="P109" i="2"/>
  <c r="AE109" i="2" s="1"/>
  <c r="P110" i="2"/>
  <c r="P111" i="2"/>
  <c r="P112" i="2"/>
  <c r="P114" i="2"/>
  <c r="P115" i="2"/>
  <c r="P116" i="2"/>
  <c r="AE116" i="2" s="1"/>
  <c r="P117" i="2"/>
  <c r="P119" i="2"/>
  <c r="P120" i="2"/>
  <c r="P121" i="2"/>
  <c r="P122" i="2"/>
  <c r="O120" i="2"/>
  <c r="O121" i="2"/>
  <c r="O122" i="2"/>
  <c r="O119" i="2"/>
  <c r="O115" i="2"/>
  <c r="O116" i="2"/>
  <c r="AD116" i="2" s="1"/>
  <c r="O117" i="2"/>
  <c r="O114" i="2"/>
  <c r="O104" i="2"/>
  <c r="O105" i="2"/>
  <c r="O106" i="2"/>
  <c r="O107" i="2"/>
  <c r="AD107" i="2" s="1"/>
  <c r="O108" i="2"/>
  <c r="O109" i="2"/>
  <c r="AD109" i="2" s="1"/>
  <c r="O110" i="2"/>
  <c r="O111" i="2"/>
  <c r="O112" i="2"/>
  <c r="O103" i="2"/>
  <c r="O101" i="2"/>
  <c r="O93" i="2"/>
  <c r="AD93" i="2" s="1"/>
  <c r="O94" i="2"/>
  <c r="AD94" i="2" s="1"/>
  <c r="O95" i="2"/>
  <c r="AD95" i="2" s="1"/>
  <c r="O96" i="2"/>
  <c r="O97" i="2"/>
  <c r="O98" i="2"/>
  <c r="AD98" i="2" s="1"/>
  <c r="O92" i="2"/>
  <c r="AD92" i="2" s="1"/>
  <c r="O90" i="2"/>
  <c r="AD90" i="2" s="1"/>
  <c r="O89" i="2"/>
  <c r="AD89" i="2" s="1"/>
  <c r="O81" i="2"/>
  <c r="O83" i="2"/>
  <c r="O84" i="2"/>
  <c r="O85" i="2"/>
  <c r="O86" i="2"/>
  <c r="O87" i="2"/>
  <c r="O80" i="2"/>
  <c r="O67" i="2"/>
  <c r="O68" i="2"/>
  <c r="O69" i="2"/>
  <c r="AD69" i="2" s="1"/>
  <c r="O70" i="2"/>
  <c r="O71" i="2"/>
  <c r="O72" i="2"/>
  <c r="AD72" i="2" s="1"/>
  <c r="O73" i="2"/>
  <c r="AD73" i="2" s="1"/>
  <c r="O74" i="2"/>
  <c r="O75" i="2"/>
  <c r="AD75" i="2" s="1"/>
  <c r="O76" i="2"/>
  <c r="O77" i="2"/>
  <c r="O78" i="2"/>
  <c r="O66" i="2"/>
  <c r="O55" i="2"/>
  <c r="O56" i="2"/>
  <c r="AD56" i="2" s="1"/>
  <c r="O57" i="2"/>
  <c r="O58" i="2"/>
  <c r="O59" i="2"/>
  <c r="O60" i="2"/>
  <c r="O61" i="2"/>
  <c r="AD61" i="2" s="1"/>
  <c r="O62" i="2"/>
  <c r="O63" i="2"/>
  <c r="O64" i="2"/>
  <c r="AD64" i="2" s="1"/>
  <c r="O54" i="2"/>
  <c r="AD54" i="2" s="1"/>
  <c r="O50" i="2"/>
  <c r="O51" i="2"/>
  <c r="O52" i="2"/>
  <c r="AD52" i="2" s="1"/>
  <c r="O49" i="2"/>
  <c r="O46" i="2"/>
  <c r="O45" i="2"/>
  <c r="O42" i="2"/>
  <c r="O41" i="2"/>
  <c r="O38" i="2"/>
  <c r="O34" i="2"/>
  <c r="O35" i="2"/>
  <c r="O36" i="2"/>
  <c r="O33" i="2"/>
  <c r="O26" i="2"/>
  <c r="O27" i="2"/>
  <c r="O28" i="2"/>
  <c r="AD28" i="2" s="1"/>
  <c r="O29" i="2"/>
  <c r="O30" i="2"/>
  <c r="AD30" i="2" s="1"/>
  <c r="O25" i="2"/>
  <c r="O15" i="2"/>
  <c r="AD15" i="2" s="1"/>
  <c r="O16" i="2"/>
  <c r="O17" i="2"/>
  <c r="O18" i="2"/>
  <c r="O19" i="2"/>
  <c r="AD19" i="2" s="1"/>
  <c r="O20" i="2"/>
  <c r="O21" i="2"/>
  <c r="O22" i="2"/>
  <c r="O14" i="2"/>
  <c r="O10" i="2"/>
  <c r="O11" i="2"/>
  <c r="O12" i="2"/>
  <c r="AD12" i="2" s="1"/>
  <c r="O9" i="2"/>
  <c r="AD9" i="2" s="1"/>
  <c r="O4" i="2"/>
  <c r="AD4" i="2" s="1"/>
  <c r="O5" i="2"/>
  <c r="O6" i="2"/>
  <c r="O7" i="2"/>
  <c r="O3" i="2"/>
  <c r="AB10" i="2"/>
  <c r="AB11" i="2"/>
  <c r="AB14" i="2"/>
  <c r="AB16" i="2"/>
  <c r="AE16" i="2" s="1"/>
  <c r="AB17" i="2"/>
  <c r="AB18" i="2"/>
  <c r="AB20" i="2"/>
  <c r="AB21" i="2"/>
  <c r="AB22" i="2"/>
  <c r="AB25" i="2"/>
  <c r="AB26" i="2"/>
  <c r="AB27" i="2"/>
  <c r="AD27" i="2" s="1"/>
  <c r="AB29" i="2"/>
  <c r="AB33" i="2"/>
  <c r="AB34" i="2"/>
  <c r="AB35" i="2"/>
  <c r="AB36" i="2"/>
  <c r="AB38" i="2"/>
  <c r="AB41" i="2"/>
  <c r="AB42" i="2"/>
  <c r="AB45" i="2"/>
  <c r="AB46" i="2"/>
  <c r="AB49" i="2"/>
  <c r="AB50" i="2"/>
  <c r="AD50" i="2" s="1"/>
  <c r="AB51" i="2"/>
  <c r="AB55" i="2"/>
  <c r="AB57" i="2"/>
  <c r="AB58" i="2"/>
  <c r="AB59" i="2"/>
  <c r="AB60" i="2"/>
  <c r="AB62" i="2"/>
  <c r="AB63" i="2"/>
  <c r="AB66" i="2"/>
  <c r="AB67" i="2"/>
  <c r="AB68" i="2"/>
  <c r="AB70" i="2"/>
  <c r="AB71" i="2"/>
  <c r="AB74" i="2"/>
  <c r="AB76" i="2"/>
  <c r="AB77" i="2"/>
  <c r="AB78" i="2"/>
  <c r="AB80" i="2"/>
  <c r="AB81" i="2"/>
  <c r="AB83" i="2"/>
  <c r="AB84" i="2"/>
  <c r="AB85" i="2"/>
  <c r="AB86" i="2"/>
  <c r="AB87" i="2"/>
  <c r="AB96" i="2"/>
  <c r="AB97" i="2"/>
  <c r="AB101" i="2"/>
  <c r="AB103" i="2"/>
  <c r="AB104" i="2"/>
  <c r="AB105" i="2"/>
  <c r="AB106" i="2"/>
  <c r="AB108" i="2"/>
  <c r="AB110" i="2"/>
  <c r="AB111" i="2"/>
  <c r="AB112" i="2"/>
  <c r="AB114" i="2"/>
  <c r="AB115" i="2"/>
  <c r="AB117" i="2"/>
  <c r="AB119" i="2"/>
  <c r="AB120" i="2"/>
  <c r="AB121" i="2"/>
  <c r="AB122" i="2"/>
  <c r="AB5" i="2"/>
  <c r="AB6" i="2"/>
  <c r="AB7" i="2"/>
  <c r="AE117" i="2" l="1"/>
  <c r="AE87" i="2"/>
  <c r="AD6" i="2"/>
  <c r="AE97" i="2"/>
  <c r="AE83" i="2"/>
  <c r="AE6" i="2"/>
  <c r="AF114" i="2"/>
  <c r="AD21" i="2"/>
  <c r="AD55" i="2"/>
  <c r="AD74" i="2"/>
  <c r="AD80" i="2"/>
  <c r="AD108" i="2"/>
  <c r="AD117" i="2"/>
  <c r="AD122" i="2"/>
  <c r="AD120" i="2"/>
  <c r="AE114" i="2"/>
  <c r="AE111" i="2"/>
  <c r="AE105" i="2"/>
  <c r="AE103" i="2"/>
  <c r="AE74" i="2"/>
  <c r="AE55" i="2"/>
  <c r="AE46" i="2"/>
  <c r="AE38" i="2"/>
  <c r="AE33" i="2"/>
  <c r="AE25" i="2"/>
  <c r="AE21" i="2"/>
  <c r="AF21" i="2"/>
  <c r="AF55" i="2"/>
  <c r="AF74" i="2"/>
  <c r="AF80" i="2"/>
  <c r="AF108" i="2"/>
  <c r="AF117" i="2"/>
  <c r="AF122" i="2"/>
  <c r="AF120" i="2"/>
  <c r="AD16" i="2"/>
  <c r="AD42" i="2"/>
  <c r="AE58" i="2"/>
  <c r="AD11" i="2"/>
  <c r="AD14" i="2"/>
  <c r="AD17" i="2"/>
  <c r="AD63" i="2"/>
  <c r="AD70" i="2"/>
  <c r="AD68" i="2"/>
  <c r="AE70" i="2"/>
  <c r="AE68" i="2"/>
  <c r="AE66" i="2"/>
  <c r="AE63" i="2"/>
  <c r="AE50" i="2"/>
  <c r="AE42" i="2"/>
  <c r="AE35" i="2"/>
  <c r="AE27" i="2"/>
  <c r="AE10" i="2"/>
  <c r="AF11" i="2"/>
  <c r="AF63" i="2"/>
  <c r="AF70" i="2"/>
  <c r="AE11" i="2"/>
  <c r="AF35" i="2"/>
  <c r="AI7" i="2"/>
  <c r="AG7" i="2"/>
  <c r="AH7" i="2"/>
  <c r="AJ5" i="2"/>
  <c r="AG5" i="2"/>
  <c r="AH5" i="2"/>
  <c r="AI5" i="2"/>
  <c r="AH121" i="2"/>
  <c r="AJ121" i="2"/>
  <c r="AI121" i="2"/>
  <c r="AG121" i="2"/>
  <c r="AD121" i="2"/>
  <c r="AJ119" i="2"/>
  <c r="AH119" i="2"/>
  <c r="AI119" i="2"/>
  <c r="AG119" i="2"/>
  <c r="AD119" i="2"/>
  <c r="AH115" i="2"/>
  <c r="AJ115" i="2"/>
  <c r="AI115" i="2"/>
  <c r="AG115" i="2"/>
  <c r="AE115" i="2"/>
  <c r="AJ112" i="2"/>
  <c r="AI112" i="2"/>
  <c r="AG112" i="2"/>
  <c r="AH112" i="2"/>
  <c r="AJ110" i="2"/>
  <c r="AI110" i="2"/>
  <c r="AG110" i="2"/>
  <c r="AH110" i="2"/>
  <c r="AJ106" i="2"/>
  <c r="AI106" i="2"/>
  <c r="AG106" i="2"/>
  <c r="AH106" i="2"/>
  <c r="AJ104" i="2"/>
  <c r="AI104" i="2"/>
  <c r="AG104" i="2"/>
  <c r="AH104" i="2"/>
  <c r="AH101" i="2"/>
  <c r="AJ101" i="2"/>
  <c r="AI101" i="2"/>
  <c r="AG101" i="2"/>
  <c r="AE101" i="2"/>
  <c r="AJ96" i="2"/>
  <c r="AG96" i="2"/>
  <c r="AH96" i="2"/>
  <c r="AI96" i="2"/>
  <c r="AJ86" i="2"/>
  <c r="AG86" i="2"/>
  <c r="AI86" i="2"/>
  <c r="AH86" i="2"/>
  <c r="AJ84" i="2"/>
  <c r="AI84" i="2"/>
  <c r="AG84" i="2"/>
  <c r="AH84" i="2"/>
  <c r="AJ81" i="2"/>
  <c r="AG81" i="2"/>
  <c r="AH81" i="2"/>
  <c r="AI81" i="2"/>
  <c r="AI78" i="2"/>
  <c r="AH78" i="2"/>
  <c r="AG78" i="2"/>
  <c r="AJ78" i="2"/>
  <c r="AI76" i="2"/>
  <c r="AJ76" i="2"/>
  <c r="AH76" i="2"/>
  <c r="AG76" i="2"/>
  <c r="AJ71" i="2"/>
  <c r="AI71" i="2"/>
  <c r="AG71" i="2"/>
  <c r="AH71" i="2"/>
  <c r="AF71" i="2"/>
  <c r="AD78" i="2"/>
  <c r="AD76" i="2"/>
  <c r="AD86" i="2"/>
  <c r="AD84" i="2"/>
  <c r="AD81" i="2"/>
  <c r="AD96" i="2"/>
  <c r="AD106" i="2"/>
  <c r="AD104" i="2"/>
  <c r="AD115" i="2"/>
  <c r="AE121" i="2"/>
  <c r="AE119" i="2"/>
  <c r="AE78" i="2"/>
  <c r="AE76" i="2"/>
  <c r="AF86" i="2"/>
  <c r="AF84" i="2"/>
  <c r="AF96" i="2"/>
  <c r="AF112" i="2"/>
  <c r="AF110" i="2"/>
  <c r="AF106" i="2"/>
  <c r="AF104" i="2"/>
  <c r="AI68" i="2"/>
  <c r="AJ68" i="2"/>
  <c r="AH68" i="2"/>
  <c r="AG68" i="2"/>
  <c r="AI66" i="2"/>
  <c r="AH66" i="2"/>
  <c r="AJ66" i="2"/>
  <c r="AG66" i="2"/>
  <c r="AI62" i="2"/>
  <c r="AJ62" i="2"/>
  <c r="AH62" i="2"/>
  <c r="AG62" i="2"/>
  <c r="AJ59" i="2"/>
  <c r="AI59" i="2"/>
  <c r="AG59" i="2"/>
  <c r="AH59" i="2"/>
  <c r="AJ57" i="2"/>
  <c r="AG57" i="2"/>
  <c r="AI57" i="2"/>
  <c r="AH57" i="2"/>
  <c r="AJ51" i="2"/>
  <c r="AI51" i="2"/>
  <c r="AG51" i="2"/>
  <c r="AH51" i="2"/>
  <c r="AJ49" i="2"/>
  <c r="AG49" i="2"/>
  <c r="AI49" i="2"/>
  <c r="AH49" i="2"/>
  <c r="AJ45" i="2"/>
  <c r="AI45" i="2"/>
  <c r="AG45" i="2"/>
  <c r="AH45" i="2"/>
  <c r="AJ41" i="2"/>
  <c r="AG41" i="2"/>
  <c r="AH41" i="2"/>
  <c r="AI41" i="2"/>
  <c r="AI36" i="2"/>
  <c r="AJ36" i="2"/>
  <c r="AH36" i="2"/>
  <c r="AG36" i="2"/>
  <c r="AI34" i="2"/>
  <c r="AH34" i="2"/>
  <c r="AG34" i="2"/>
  <c r="AJ34" i="2"/>
  <c r="AJ29" i="2"/>
  <c r="AG29" i="2"/>
  <c r="AI29" i="2"/>
  <c r="AH29" i="2"/>
  <c r="AI26" i="2"/>
  <c r="AJ26" i="2"/>
  <c r="AH26" i="2"/>
  <c r="AG26" i="2"/>
  <c r="AI22" i="2"/>
  <c r="AH22" i="2"/>
  <c r="AG22" i="2"/>
  <c r="AJ22" i="2"/>
  <c r="AI20" i="2"/>
  <c r="AJ20" i="2"/>
  <c r="AH20" i="2"/>
  <c r="AG20" i="2"/>
  <c r="AJ17" i="2"/>
  <c r="AI17" i="2"/>
  <c r="AG17" i="2"/>
  <c r="AH17" i="2"/>
  <c r="AI14" i="2"/>
  <c r="AH14" i="2"/>
  <c r="AG14" i="2"/>
  <c r="AJ14" i="2"/>
  <c r="AI10" i="2"/>
  <c r="AJ10" i="2"/>
  <c r="AH10" i="2"/>
  <c r="AG10" i="2"/>
  <c r="AD7" i="2"/>
  <c r="AD5" i="2"/>
  <c r="AD26" i="2"/>
  <c r="AD36" i="2"/>
  <c r="AD34" i="2"/>
  <c r="AD41" i="2"/>
  <c r="AD45" i="2"/>
  <c r="AD49" i="2"/>
  <c r="AD51" i="2"/>
  <c r="AD59" i="2"/>
  <c r="AD57" i="2"/>
  <c r="AD101" i="2"/>
  <c r="AD112" i="2"/>
  <c r="AD110" i="2"/>
  <c r="AE96" i="2"/>
  <c r="AE86" i="2"/>
  <c r="AE84" i="2"/>
  <c r="AE81" i="2"/>
  <c r="AE59" i="2"/>
  <c r="AE57" i="2"/>
  <c r="AE29" i="2"/>
  <c r="AE17" i="2"/>
  <c r="AE7" i="2"/>
  <c r="AE5" i="2"/>
  <c r="AF7" i="2"/>
  <c r="AF5" i="2"/>
  <c r="AF14" i="2"/>
  <c r="AF17" i="2"/>
  <c r="AF26" i="2"/>
  <c r="AF36" i="2"/>
  <c r="AF34" i="2"/>
  <c r="AF41" i="2"/>
  <c r="AF45" i="2"/>
  <c r="AF49" i="2"/>
  <c r="AF51" i="2"/>
  <c r="AF59" i="2"/>
  <c r="AF57" i="2"/>
  <c r="AF78" i="2"/>
  <c r="AF76" i="2"/>
  <c r="AF68" i="2"/>
  <c r="AF81" i="2"/>
  <c r="AF101" i="2"/>
  <c r="AF115" i="2"/>
  <c r="AJ3" i="2"/>
  <c r="AH3" i="2"/>
  <c r="AI3" i="2"/>
  <c r="AG3" i="2"/>
  <c r="AI18" i="2"/>
  <c r="AH18" i="2"/>
  <c r="AJ18" i="2"/>
  <c r="AG18" i="2"/>
  <c r="AJ21" i="2"/>
  <c r="AI21" i="2"/>
  <c r="AG21" i="2"/>
  <c r="AH21" i="2"/>
  <c r="AJ25" i="2"/>
  <c r="AG25" i="2"/>
  <c r="AH25" i="2"/>
  <c r="AI25" i="2"/>
  <c r="AI38" i="2"/>
  <c r="AJ38" i="2"/>
  <c r="AH38" i="2"/>
  <c r="AG38" i="2"/>
  <c r="AJ33" i="2"/>
  <c r="AI33" i="2"/>
  <c r="AG33" i="2"/>
  <c r="AH33" i="2"/>
  <c r="AF33" i="2"/>
  <c r="AI46" i="2"/>
  <c r="AJ46" i="2"/>
  <c r="AH46" i="2"/>
  <c r="AG46" i="2"/>
  <c r="AJ67" i="2"/>
  <c r="AI67" i="2"/>
  <c r="AG67" i="2"/>
  <c r="AH67" i="2"/>
  <c r="AF67" i="2"/>
  <c r="AI60" i="2"/>
  <c r="AH60" i="2"/>
  <c r="AG60" i="2"/>
  <c r="AJ60" i="2"/>
  <c r="AJ55" i="2"/>
  <c r="AI55" i="2"/>
  <c r="AG55" i="2"/>
  <c r="AH55" i="2"/>
  <c r="AD10" i="2"/>
  <c r="AD33" i="2"/>
  <c r="AD62" i="2"/>
  <c r="AE62" i="2"/>
  <c r="AE36" i="2"/>
  <c r="AE26" i="2"/>
  <c r="AE20" i="2"/>
  <c r="AI6" i="2"/>
  <c r="AJ6" i="2"/>
  <c r="AH6" i="2"/>
  <c r="AG6" i="2"/>
  <c r="AJ122" i="2"/>
  <c r="AI122" i="2"/>
  <c r="AG122" i="2"/>
  <c r="AH122" i="2"/>
  <c r="AJ120" i="2"/>
  <c r="AI120" i="2"/>
  <c r="AG120" i="2"/>
  <c r="AH120" i="2"/>
  <c r="AJ117" i="2"/>
  <c r="AH117" i="2"/>
  <c r="AI117" i="2"/>
  <c r="AG117" i="2"/>
  <c r="AJ114" i="2"/>
  <c r="AI114" i="2"/>
  <c r="AG114" i="2"/>
  <c r="AH114" i="2"/>
  <c r="AH111" i="2"/>
  <c r="AJ111" i="2"/>
  <c r="AI111" i="2"/>
  <c r="AG111" i="2"/>
  <c r="AJ108" i="2"/>
  <c r="AI108" i="2"/>
  <c r="AG108" i="2"/>
  <c r="AH108" i="2"/>
  <c r="AJ105" i="2"/>
  <c r="AH105" i="2"/>
  <c r="AI105" i="2"/>
  <c r="AG105" i="2"/>
  <c r="AH103" i="2"/>
  <c r="AJ103" i="2"/>
  <c r="AI103" i="2"/>
  <c r="AG103" i="2"/>
  <c r="AI97" i="2"/>
  <c r="AJ97" i="2"/>
  <c r="AH97" i="2"/>
  <c r="AG97" i="2"/>
  <c r="AI87" i="2"/>
  <c r="AJ87" i="2"/>
  <c r="AH87" i="2"/>
  <c r="AG87" i="2"/>
  <c r="AI85" i="2"/>
  <c r="AH85" i="2"/>
  <c r="AJ85" i="2"/>
  <c r="AG85" i="2"/>
  <c r="AI83" i="2"/>
  <c r="AJ83" i="2"/>
  <c r="AH83" i="2"/>
  <c r="AG83" i="2"/>
  <c r="AI80" i="2"/>
  <c r="AH80" i="2"/>
  <c r="AG80" i="2"/>
  <c r="AJ80" i="2"/>
  <c r="AJ77" i="2"/>
  <c r="AG77" i="2"/>
  <c r="AH77" i="2"/>
  <c r="AI77" i="2"/>
  <c r="AF77" i="2"/>
  <c r="AI74" i="2"/>
  <c r="AH74" i="2"/>
  <c r="AJ74" i="2"/>
  <c r="AG74" i="2"/>
  <c r="AD3" i="2"/>
  <c r="AD22" i="2"/>
  <c r="AD20" i="2"/>
  <c r="AD18" i="2"/>
  <c r="AD38" i="2"/>
  <c r="AD77" i="2"/>
  <c r="AD71" i="2"/>
  <c r="AD67" i="2"/>
  <c r="AD87" i="2"/>
  <c r="AD85" i="2"/>
  <c r="AD83" i="2"/>
  <c r="AD97" i="2"/>
  <c r="AD103" i="2"/>
  <c r="AD105" i="2"/>
  <c r="AD114" i="2"/>
  <c r="AE122" i="2"/>
  <c r="AE120" i="2"/>
  <c r="AE112" i="2"/>
  <c r="AE110" i="2"/>
  <c r="AE108" i="2"/>
  <c r="AE106" i="2"/>
  <c r="AE104" i="2"/>
  <c r="AE77" i="2"/>
  <c r="AE71" i="2"/>
  <c r="AE67" i="2"/>
  <c r="AE51" i="2"/>
  <c r="AE49" i="2"/>
  <c r="AE45" i="2"/>
  <c r="AE41" i="2"/>
  <c r="AF3" i="2"/>
  <c r="AF25" i="2"/>
  <c r="AF29" i="2"/>
  <c r="AF62" i="2"/>
  <c r="AF60" i="2"/>
  <c r="AF66" i="2"/>
  <c r="AF87" i="2"/>
  <c r="AF85" i="2"/>
  <c r="AF83" i="2"/>
  <c r="AF97" i="2"/>
  <c r="AF103" i="2"/>
  <c r="AF111" i="2"/>
  <c r="AF105" i="2"/>
  <c r="AF119" i="2"/>
  <c r="AF121" i="2"/>
  <c r="AJ11" i="2"/>
  <c r="AG11" i="2"/>
  <c r="AH11" i="2"/>
  <c r="AI11" i="2"/>
  <c r="AI16" i="2"/>
  <c r="AJ16" i="2"/>
  <c r="AH16" i="2"/>
  <c r="AG16" i="2"/>
  <c r="AJ27" i="2"/>
  <c r="AI27" i="2"/>
  <c r="AG27" i="2"/>
  <c r="AH27" i="2"/>
  <c r="AF27" i="2"/>
  <c r="AI42" i="2"/>
  <c r="AH42" i="2"/>
  <c r="AG42" i="2"/>
  <c r="AJ42" i="2"/>
  <c r="AJ35" i="2"/>
  <c r="AG35" i="2"/>
  <c r="AH35" i="2"/>
  <c r="AI35" i="2"/>
  <c r="AI50" i="2"/>
  <c r="AH50" i="2"/>
  <c r="AJ50" i="2"/>
  <c r="AG50" i="2"/>
  <c r="AI70" i="2"/>
  <c r="AH70" i="2"/>
  <c r="AG70" i="2"/>
  <c r="AJ70" i="2"/>
  <c r="AJ63" i="2"/>
  <c r="AI63" i="2"/>
  <c r="AG63" i="2"/>
  <c r="AH63" i="2"/>
  <c r="AI58" i="2"/>
  <c r="AJ58" i="2"/>
  <c r="AH58" i="2"/>
  <c r="AG58" i="2"/>
  <c r="AD35" i="2"/>
  <c r="AD29" i="2"/>
  <c r="AD25" i="2"/>
  <c r="AD58" i="2"/>
  <c r="AD46" i="2"/>
  <c r="AD66" i="2"/>
  <c r="AD60" i="2"/>
  <c r="AD111" i="2"/>
  <c r="AE85" i="2"/>
  <c r="AE80" i="2"/>
  <c r="AE60" i="2"/>
  <c r="AE34" i="2"/>
  <c r="AE22" i="2"/>
  <c r="AE18" i="2"/>
  <c r="AE14" i="2"/>
  <c r="AF6" i="2"/>
  <c r="AF10" i="2"/>
  <c r="AF22" i="2"/>
  <c r="AF20" i="2"/>
  <c r="AF18" i="2"/>
  <c r="AF16" i="2"/>
  <c r="AF38" i="2"/>
  <c r="AF42" i="2"/>
  <c r="AF46" i="2"/>
  <c r="AF50" i="2"/>
  <c r="AF58" i="2"/>
  <c r="U7" i="2"/>
  <c r="AJ7" i="2" s="1"/>
  <c r="G126" i="2" l="1"/>
  <c r="G127" i="2" s="1"/>
  <c r="H126" i="2"/>
  <c r="H127" i="2" s="1"/>
  <c r="D126" i="2"/>
  <c r="D127" i="2" s="1"/>
  <c r="E116" i="2" l="1"/>
  <c r="F116" i="2" s="1"/>
  <c r="J116" i="2"/>
  <c r="I116" i="2"/>
  <c r="I89" i="2"/>
  <c r="E89" i="2"/>
  <c r="F89" i="2" s="1"/>
  <c r="J89" i="2" l="1"/>
  <c r="J126" i="2" s="1"/>
  <c r="J127" i="2" s="1"/>
  <c r="I126" i="2"/>
  <c r="I127" i="2" s="1"/>
  <c r="F37" i="2"/>
  <c r="F126" i="2" s="1"/>
  <c r="F127" i="2" s="1"/>
  <c r="E37" i="2"/>
  <c r="E126" i="2" s="1"/>
  <c r="E127" i="2" s="1"/>
  <c r="F17" i="2"/>
  <c r="E17" i="2"/>
  <c r="G55" i="2" l="1"/>
  <c r="D55" i="2"/>
</calcChain>
</file>

<file path=xl/sharedStrings.xml><?xml version="1.0" encoding="utf-8"?>
<sst xmlns="http://schemas.openxmlformats.org/spreadsheetml/2006/main" count="686" uniqueCount="147">
  <si>
    <t>Country</t>
  </si>
  <si>
    <t>Population</t>
  </si>
  <si>
    <t>Kg CO2/kWh</t>
  </si>
  <si>
    <t>Afghanistan</t>
  </si>
  <si>
    <t>Albania</t>
  </si>
  <si>
    <t>Angola</t>
  </si>
  <si>
    <t>Armenia</t>
  </si>
  <si>
    <t>Australia</t>
  </si>
  <si>
    <t>Austria</t>
  </si>
  <si>
    <t>Azerbaijan</t>
  </si>
  <si>
    <t>Belarus</t>
  </si>
  <si>
    <t>Belgium</t>
  </si>
  <si>
    <t>Belize</t>
  </si>
  <si>
    <t>Bosnia &amp; Herzegovina</t>
  </si>
  <si>
    <t>Botswana</t>
  </si>
  <si>
    <t>Brazil</t>
  </si>
  <si>
    <t>Brunei Darussalam</t>
  </si>
  <si>
    <t>Bulgaria</t>
  </si>
  <si>
    <t>Burkina Faso</t>
  </si>
  <si>
    <t>Côte d'Ivoire</t>
  </si>
  <si>
    <t>Cambodia</t>
  </si>
  <si>
    <t>Cameroon</t>
  </si>
  <si>
    <t>Canada</t>
  </si>
  <si>
    <t>Chile</t>
  </si>
  <si>
    <t>Costa Rica</t>
  </si>
  <si>
    <t>Croatia</t>
  </si>
  <si>
    <t>Cuba</t>
  </si>
  <si>
    <t>Cyprus</t>
  </si>
  <si>
    <t>Denmark</t>
  </si>
  <si>
    <t>Ecuador</t>
  </si>
  <si>
    <t>Egypt</t>
  </si>
  <si>
    <t>El Salvador</t>
  </si>
  <si>
    <t>Eritrea</t>
  </si>
  <si>
    <t>Estonia</t>
  </si>
  <si>
    <t>Ethiopia</t>
  </si>
  <si>
    <t>Finland</t>
  </si>
  <si>
    <t>France</t>
  </si>
  <si>
    <t>Gabon</t>
  </si>
  <si>
    <t>Gambia</t>
  </si>
  <si>
    <t>Germany</t>
  </si>
  <si>
    <t>Greece</t>
  </si>
  <si>
    <t>Guyana</t>
  </si>
  <si>
    <t>Honduras</t>
  </si>
  <si>
    <t>Hungary</t>
  </si>
  <si>
    <t>Iceland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</si>
  <si>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</si>
  <si>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</si>
  <si>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</si>
  <si>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</si>
  <si>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</si>
  <si>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</si>
  <si>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</si>
  <si>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</si>
  <si>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</si>
  <si>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Kyrgyzstan</t>
  </si>
  <si>
    <t>Latvia</t>
  </si>
  <si>
    <t>Lebanon</t>
  </si>
  <si>
    <t>Libya</t>
  </si>
  <si>
    <t>Lithuania</t>
  </si>
  <si>
    <t>Luxembourg</t>
  </si>
  <si>
    <t>Malawi</t>
  </si>
  <si>
    <t>Malaysia</t>
  </si>
  <si>
    <t>Maldives</t>
  </si>
  <si>
    <t>Malta</t>
  </si>
  <si>
    <t>Mauritania</t>
  </si>
  <si>
    <t>Mauritius</t>
  </si>
  <si>
    <t>Mexico</t>
  </si>
  <si>
    <t>Monaco</t>
  </si>
  <si>
    <t>Mongolia</t>
  </si>
  <si>
    <t>Montenegro</t>
  </si>
  <si>
    <t>Morocco</t>
  </si>
  <si>
    <t>Myanmar</t>
  </si>
  <si>
    <t>Namibia</t>
  </si>
  <si>
    <t>Netherlands</t>
  </si>
  <si>
    <t>New Zealand</t>
  </si>
  <si>
    <t>Nicaragua</t>
  </si>
  <si>
    <t>Oman</t>
  </si>
  <si>
    <t>Pakistan</t>
  </si>
  <si>
    <t>Panama</t>
  </si>
  <si>
    <t>Paraguay</t>
  </si>
  <si>
    <t>Philippines</t>
  </si>
  <si>
    <t>Poland</t>
  </si>
  <si>
    <t>Portugal</t>
  </si>
  <si>
    <t>Qatar</t>
  </si>
  <si>
    <t>Republic of Korea</t>
  </si>
  <si>
    <t>Republic of Moldova</t>
  </si>
  <si>
    <t>Romania</t>
  </si>
  <si>
    <t>Russian Federation</t>
  </si>
  <si>
    <t>Saudi Arabia</t>
  </si>
  <si>
    <t>Senegal</t>
  </si>
  <si>
    <t>Sierra Leone</t>
  </si>
  <si>
    <t>Singapore</t>
  </si>
  <si>
    <t>Slovakia</t>
  </si>
  <si>
    <t>Slovenia</t>
  </si>
  <si>
    <t>South Africa</t>
  </si>
  <si>
    <t>Spain</t>
  </si>
  <si>
    <t>Sri Lanka</t>
  </si>
  <si>
    <t>Sudan</t>
  </si>
  <si>
    <t>Suriname</t>
  </si>
  <si>
    <t>Switzerland</t>
  </si>
  <si>
    <t>Tajikistan</t>
  </si>
  <si>
    <t>FYROM</t>
  </si>
  <si>
    <t>Togo</t>
  </si>
  <si>
    <t>Trinidad and Tobago</t>
  </si>
  <si>
    <t>Tunisia</t>
  </si>
  <si>
    <t>Turkey</t>
  </si>
  <si>
    <t>Uganda</t>
  </si>
  <si>
    <t>United Kindgom</t>
  </si>
  <si>
    <t>United Republic of Tanzania</t>
  </si>
  <si>
    <t>United States of America</t>
  </si>
  <si>
    <t>Uruguay</t>
  </si>
  <si>
    <t>Yemen</t>
  </si>
  <si>
    <t>Zambia</t>
  </si>
  <si>
    <t>Zimbabwe</t>
  </si>
  <si>
    <t>Emiss. Factor</t>
  </si>
  <si>
    <t>(2013) x10^6</t>
  </si>
  <si>
    <t>Czech Republic</t>
  </si>
  <si>
    <t>SUM</t>
  </si>
  <si>
    <t>Number of MRI units in 125 countries</t>
  </si>
  <si>
    <t>-</t>
  </si>
  <si>
    <t>GDPC ($)</t>
  </si>
  <si>
    <t>China</t>
  </si>
  <si>
    <t>India</t>
  </si>
  <si>
    <t>Argentina</t>
  </si>
  <si>
    <t>Ukraine</t>
  </si>
  <si>
    <t>Sweden</t>
  </si>
  <si>
    <t>Bangladesh</t>
  </si>
  <si>
    <t>Indonesia</t>
  </si>
  <si>
    <t>Sum</t>
  </si>
  <si>
    <t>N/N</t>
  </si>
  <si>
    <t>Norway</t>
  </si>
  <si>
    <t xml:space="preserve"> </t>
  </si>
  <si>
    <t>Sum (Gigatonnes)</t>
  </si>
  <si>
    <t>6.08 billion</t>
  </si>
  <si>
    <t>6.08 billions</t>
  </si>
  <si>
    <t>World GtC</t>
  </si>
  <si>
    <t>PR (%)</t>
  </si>
  <si>
    <t>GDPC/GDPC</t>
  </si>
  <si>
    <t>Years</t>
  </si>
  <si>
    <t>Number of CT examinations in 120 countries (x10^3 exams), (OECD and Eq 5a, 5b)</t>
  </si>
  <si>
    <t>Carbon dioxide emissions in CT scan (Tonnes), (Eq. 3)</t>
  </si>
  <si>
    <t>Carbon dioxide emissions from MRI units (tonnes), (Eq. 3)</t>
  </si>
  <si>
    <t>Number of MRI examinations (x10^3 exams), (OECD), (Eqs. 5a, 5b)</t>
  </si>
  <si>
    <t>Year</t>
  </si>
  <si>
    <t>CT (gigatone)</t>
  </si>
  <si>
    <t>MRI (gigatone)</t>
  </si>
  <si>
    <t>Sum (gigaton)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</si>
</sst>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color theme="1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0" xfId="0" applyFont="1"/>
    <xf numFmtId="0" fontId="6" fillId="0" borderId="0" xfId="0" applyFont="1"/>
    <xf numFmtId="0" fontId="4" fillId="0" borderId="0" xfId="0" applyFont="1"/>
    <xf numFmtId="0" fontId="3" fillId="0" borderId="0" xfId="0" applyFont="1"/>
    <xf numFmtId="3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3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2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1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</c:trendlineLbl>
          </c:trendline>
          <c:xVal>
            <c:numRef>
              <c:f>Φύλλο1!$Y$126:$AE$126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xVal>
          <c:yVal>
            <c:numRef>
              <c:f>Φύλλο1!$Y$127:$AE$127</c:f>
              <c:numCache>
                <c:formatCode>General</c:formatCode>
                <c:ptCount val="7"/>
                <c:pt idx="0">
                  <c:v>7.3999999999999996E-2</c:v>
                </c:pt>
                <c:pt idx="1">
                  <c:v>7.8E-2</c:v>
                </c:pt>
                <c:pt idx="2">
                  <c:v>0.08</c:v>
                </c:pt>
                <c:pt idx="3">
                  <c:v>8.5999999999999993E-2</c:v>
                </c:pt>
                <c:pt idx="4">
                  <c:v>8.8999999999999996E-2</c:v>
                </c:pt>
                <c:pt idx="5">
                  <c:v>0.09</c:v>
                </c:pt>
                <c:pt idx="6">
                  <c:v>9.5000000000000001E-2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8A-46CE-AC5C-0D5D0A00B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485464"/>
        <c:axId val="247487760"/>
      </c:scatterChart>
      <c:valAx>
        <c:axId val="247485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47487760"/>
        <c:crosses val="autoZero"/>
        <c:crossBetween val="midCat"/>
      </c:valAx>
      <c:valAx>
        <c:axId val="24748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47485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3265244969378828"/>
                  <c:y val="0.2567785797608632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</c:trendlineLbl>
          </c:trendline>
          <c:xVal>
            <c:numRef>
              <c:f>Φύλλο1!$Y$126:$AE$126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xVal>
          <c:yVal>
            <c:numRef>
              <c:f>Φύλλο1!$Y$127:$AE$127</c:f>
              <c:numCache>
                <c:formatCode>General</c:formatCode>
                <c:ptCount val="7"/>
                <c:pt idx="0">
                  <c:v>7.3999999999999996E-2</c:v>
                </c:pt>
                <c:pt idx="1">
                  <c:v>7.8E-2</c:v>
                </c:pt>
                <c:pt idx="2">
                  <c:v>0.08</c:v>
                </c:pt>
                <c:pt idx="3">
                  <c:v>8.5999999999999993E-2</c:v>
                </c:pt>
                <c:pt idx="4">
                  <c:v>8.8999999999999996E-2</c:v>
                </c:pt>
                <c:pt idx="5">
                  <c:v>0.09</c:v>
                </c:pt>
                <c:pt idx="6">
                  <c:v>9.5000000000000001E-2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8C-4973-BE4A-6CF6C8E0C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835840"/>
        <c:axId val="250836168"/>
      </c:scatterChart>
      <c:valAx>
        <c:axId val="250835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50836168"/>
        <c:crosses val="autoZero"/>
        <c:crossBetween val="midCat"/>
      </c:valAx>
      <c:valAx>
        <c:axId val="250836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50835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159857830271216"/>
                  <c:y val="0.2731481481481481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</c:trendlineLbl>
          </c:trendline>
          <c:xVal>
            <c:numRef>
              <c:f>Φύλλο1!$Y$126:$AE$126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xVal>
          <c:yVal>
            <c:numRef>
              <c:f>Φύλλο1!$Y$130:$AE$130</c:f>
              <c:numCache>
                <c:formatCode>General</c:formatCode>
                <c:ptCount val="7"/>
                <c:pt idx="0">
                  <c:v>0.20100000000000001</c:v>
                </c:pt>
                <c:pt idx="1">
                  <c:v>0.21300000000000002</c:v>
                </c:pt>
                <c:pt idx="2">
                  <c:v>0.22299999999999998</c:v>
                </c:pt>
                <c:pt idx="3">
                  <c:v>0.23899999999999999</c:v>
                </c:pt>
                <c:pt idx="4">
                  <c:v>0.252</c:v>
                </c:pt>
                <c:pt idx="5">
                  <c:v>0.26200000000000001</c:v>
                </c:pt>
                <c:pt idx="6">
                  <c:v>0.27700000000000002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2C-479D-81E3-DF9AE75FC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1645328"/>
        <c:axId val="251645984"/>
      </c:scatterChart>
      <c:valAx>
        <c:axId val="251645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51645984"/>
        <c:crosses val="autoZero"/>
        <c:crossBetween val="midCat"/>
      </c:valAx>
      <c:valAx>
        <c:axId val="25164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51645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 cmpd="sng">
                <a:solidFill>
                  <a:schemeClr val="tx1"/>
                </a:solidFill>
                <a:prstDash val="solid"/>
              </a:ln>
              <a:effectLst/>
            </c:spPr>
            <c:trendlineType val="poly"/>
            <c:order val="3"/>
            <c:dispRSqr val="1"/>
            <c:dispEq val="1"/>
            <c:trendlineLbl>
              <c:layout>
                <c:manualLayout>
                  <c:x val="7.7483461706251297E-2"/>
                  <c:y val="0.3353841420003155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</c:trendlineLbl>
          </c:trendline>
          <c:xVal>
            <c:numRef>
              <c:f>Φύλλο1!$AS$66:$AS$72</c:f>
              <c:numCache>
                <c:formatCode>General</c:formatCode>
                <c:ptCount val="7"/>
                <c:pt idx="0">
                  <c:v>33.4</c:v>
                </c:pt>
                <c:pt idx="1">
                  <c:v>34.799999999999997</c:v>
                </c:pt>
                <c:pt idx="2">
                  <c:v>35.4</c:v>
                </c:pt>
                <c:pt idx="3">
                  <c:v>35.799999999999997</c:v>
                </c:pt>
                <c:pt idx="4">
                  <c:v>36.1</c:v>
                </c:pt>
                <c:pt idx="5">
                  <c:v>36</c:v>
                </c:pt>
                <c:pt idx="6">
                  <c:v>36.200000000000003</c:v>
                </c:pt>
              </c:numCache>
            </c:numRef>
          </c:xVal>
          <c:yVal>
            <c:numRef>
              <c:f>Φύλλο1!$AU$66:$AU$72</c:f>
              <c:numCache>
                <c:formatCode>General</c:formatCode>
                <c:ptCount val="7"/>
                <c:pt idx="0">
                  <c:v>0.60179640718562877</c:v>
                </c:pt>
                <c:pt idx="1">
                  <c:v>0.61206896551724144</c:v>
                </c:pt>
                <c:pt idx="2">
                  <c:v>0.62994350282485878</c:v>
                </c:pt>
                <c:pt idx="3">
                  <c:v>0.66759776536312854</c:v>
                </c:pt>
                <c:pt idx="4">
                  <c:v>0.69806094182825484</c:v>
                </c:pt>
                <c:pt idx="5">
                  <c:v>0.72777777777777786</c:v>
                </c:pt>
                <c:pt idx="6">
                  <c:v>0.76519337016574585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16-4E28-B4AB-581F2BEFE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421856"/>
        <c:axId val="175420216"/>
      </c:scatterChart>
      <c:valAx>
        <c:axId val="175421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75420216"/>
        <c:crosses val="autoZero"/>
        <c:crossBetween val="midCat"/>
      </c:valAx>
      <c:valAx>
        <c:axId val="175420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75421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9.4778138882224208E-2"/>
                  <c:y val="0.32407407407407407"/>
                </c:manualLayout>
              </c:layout>
              <c:numFmt formatCode="General" sourceLinked="0"/>
              <c:spPr>
                <a:noFill/>
                <a:ln>
                  <a:solidFill>
                    <a:schemeClr val="bg1"/>
                  </a:solidFill>
                  <a:prstDash val="solid"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l-GR"/>
                </a:p>
              </c:txPr>
            </c:trendlineLbl>
          </c:trendline>
          <c:xVal>
            <c:numRef>
              <c:f>Φύλλο2!$AD$127:$AJ$127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xVal>
          <c:yVal>
            <c:numRef>
              <c:f>Φύλλο2!$AD$128:$AJ$128</c:f>
              <c:numCache>
                <c:formatCode>General</c:formatCode>
                <c:ptCount val="7"/>
                <c:pt idx="0">
                  <c:v>0.127</c:v>
                </c:pt>
                <c:pt idx="1">
                  <c:v>0.13500000000000001</c:v>
                </c:pt>
                <c:pt idx="2">
                  <c:v>0.14299999999999999</c:v>
                </c:pt>
                <c:pt idx="3">
                  <c:v>0.153</c:v>
                </c:pt>
                <c:pt idx="4">
                  <c:v>0.16300000000000001</c:v>
                </c:pt>
                <c:pt idx="5">
                  <c:v>0.17199999999999999</c:v>
                </c:pt>
                <c:pt idx="6">
                  <c:v>0.182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8E-474C-B61E-6D893CD30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313976"/>
        <c:axId val="249315288"/>
      </c:scatterChart>
      <c:valAx>
        <c:axId val="249313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49315288"/>
        <c:crosses val="autoZero"/>
        <c:crossBetween val="midCat"/>
      </c:valAx>
      <c:valAx>
        <c:axId val="249315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49313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204787</xdr:colOff>
      <xdr:row>164</xdr:row>
      <xdr:rowOff>161925</xdr:rowOff>
    </xdr:from>
    <xdr:to>
      <xdr:col>36</xdr:col>
      <xdr:colOff>400050</xdr:colOff>
      <xdr:row>179</xdr:row>
      <xdr:rowOff>47625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414336</xdr:colOff>
      <xdr:row>95</xdr:row>
      <xdr:rowOff>85726</xdr:rowOff>
    </xdr:from>
    <xdr:to>
      <xdr:col>40</xdr:col>
      <xdr:colOff>57149</xdr:colOff>
      <xdr:row>110</xdr:row>
      <xdr:rowOff>76200</xdr:rowOff>
    </xdr:to>
    <xdr:graphicFrame macro="">
      <xdr:nvGraphicFramePr>
        <xdr:cNvPr id="3" name="Γράφημα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1</xdr:colOff>
      <xdr:row>79</xdr:row>
      <xdr:rowOff>114301</xdr:rowOff>
    </xdr:from>
    <xdr:to>
      <xdr:col>40</xdr:col>
      <xdr:colOff>47625</xdr:colOff>
      <xdr:row>93</xdr:row>
      <xdr:rowOff>180975</xdr:rowOff>
    </xdr:to>
    <xdr:graphicFrame macro="">
      <xdr:nvGraphicFramePr>
        <xdr:cNvPr id="4" name="Γράφημα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371475</xdr:colOff>
      <xdr:row>63</xdr:row>
      <xdr:rowOff>176212</xdr:rowOff>
    </xdr:from>
    <xdr:to>
      <xdr:col>40</xdr:col>
      <xdr:colOff>57150</xdr:colOff>
      <xdr:row>76</xdr:row>
      <xdr:rowOff>104775</xdr:rowOff>
    </xdr:to>
    <xdr:graphicFrame macro="">
      <xdr:nvGraphicFramePr>
        <xdr:cNvPr id="5" name="Γράφημα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223838</xdr:colOff>
      <xdr:row>131</xdr:row>
      <xdr:rowOff>38100</xdr:rowOff>
    </xdr:from>
    <xdr:to>
      <xdr:col>33</xdr:col>
      <xdr:colOff>238125</xdr:colOff>
      <xdr:row>145</xdr:row>
      <xdr:rowOff>38100</xdr:rowOff>
    </xdr:to>
    <xdr:graphicFrame macro="">
      <xdr:nvGraphicFramePr>
        <xdr:cNvPr id="3" name="Γράφημα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0"/>
  <sheetViews>
    <sheetView tabSelected="1" topLeftCell="U61" workbookViewId="0">
      <selection activeCell="AP77" sqref="AP77"/>
    </sheetView>
  </sheetViews>
  <sheetFormatPr defaultRowHeight="15" x14ac:dyDescent="0.25"/>
  <cols>
    <col min="1" max="1" width="34.7109375" customWidth="1"/>
    <col min="2" max="2" width="11.7109375" customWidth="1"/>
    <col min="3" max="3" width="3" customWidth="1"/>
    <col min="4" max="4" width="7.42578125" customWidth="1"/>
    <col min="5" max="5" width="7.7109375" customWidth="1"/>
    <col min="6" max="6" width="7.28515625" customWidth="1"/>
    <col min="7" max="7" width="6.7109375" customWidth="1"/>
    <col min="8" max="8" width="7" customWidth="1"/>
    <col min="9" max="10" width="7.140625" customWidth="1"/>
    <col min="11" max="11" width="4.7109375" customWidth="1"/>
    <col min="12" max="12" width="4.85546875" customWidth="1"/>
    <col min="13" max="13" width="4.7109375" customWidth="1"/>
    <col min="14" max="15" width="4.85546875" customWidth="1"/>
    <col min="16" max="16" width="5" customWidth="1"/>
    <col min="17" max="17" width="4.85546875" customWidth="1"/>
    <col min="18" max="18" width="5" customWidth="1"/>
    <col min="19" max="19" width="26.28515625" customWidth="1"/>
    <col min="20" max="20" width="11.28515625" customWidth="1"/>
    <col min="21" max="21" width="7.85546875" customWidth="1"/>
    <col min="22" max="22" width="11.7109375" customWidth="1"/>
    <col min="23" max="23" width="6.140625" customWidth="1"/>
    <col min="24" max="24" width="12.140625" customWidth="1"/>
    <col min="25" max="25" width="6.28515625" customWidth="1"/>
    <col min="26" max="27" width="7" customWidth="1"/>
    <col min="28" max="30" width="6.85546875" customWidth="1"/>
    <col min="31" max="31" width="6.7109375" customWidth="1"/>
    <col min="32" max="32" width="6.28515625" customWidth="1"/>
    <col min="33" max="33" width="6.140625" customWidth="1"/>
    <col min="34" max="34" width="6.42578125" customWidth="1"/>
    <col min="35" max="35" width="6.5703125" customWidth="1"/>
    <col min="36" max="36" width="6.28515625" customWidth="1"/>
    <col min="37" max="37" width="6.7109375" customWidth="1"/>
    <col min="38" max="38" width="6.140625" customWidth="1"/>
    <col min="39" max="44" width="6.28515625" customWidth="1"/>
  </cols>
  <sheetData>
    <row r="1" spans="1:31" x14ac:dyDescent="0.25">
      <c r="B1" t="s">
        <v>1</v>
      </c>
      <c r="D1" t="s">
        <v>139</v>
      </c>
      <c r="T1" s="6" t="s">
        <v>1</v>
      </c>
      <c r="U1" s="6" t="s">
        <v>120</v>
      </c>
      <c r="V1" s="6" t="s">
        <v>137</v>
      </c>
      <c r="W1" s="6" t="s">
        <v>129</v>
      </c>
      <c r="X1" s="6" t="s">
        <v>114</v>
      </c>
      <c r="Y1" s="6"/>
      <c r="Z1" s="6"/>
      <c r="AA1" s="6"/>
      <c r="AB1" s="6" t="s">
        <v>140</v>
      </c>
      <c r="AC1" s="6"/>
      <c r="AD1" s="6"/>
      <c r="AE1" s="6"/>
    </row>
    <row r="2" spans="1:31" x14ac:dyDescent="0.25">
      <c r="B2" t="s">
        <v>115</v>
      </c>
      <c r="D2">
        <v>2010</v>
      </c>
      <c r="E2">
        <v>2011</v>
      </c>
      <c r="F2">
        <v>2012</v>
      </c>
      <c r="G2">
        <v>2013</v>
      </c>
      <c r="H2">
        <v>2014</v>
      </c>
      <c r="I2">
        <v>2015</v>
      </c>
      <c r="J2">
        <v>2016</v>
      </c>
      <c r="S2">
        <v>38936</v>
      </c>
      <c r="T2" s="6" t="s">
        <v>115</v>
      </c>
      <c r="U2" s="6">
        <v>-2013</v>
      </c>
      <c r="V2" s="6"/>
      <c r="W2" s="6"/>
      <c r="X2" s="6" t="s">
        <v>2</v>
      </c>
      <c r="Y2" s="6">
        <v>2010</v>
      </c>
      <c r="Z2" s="6">
        <v>2011</v>
      </c>
      <c r="AA2" s="6">
        <v>2012</v>
      </c>
      <c r="AB2" s="6">
        <v>2013</v>
      </c>
      <c r="AC2" s="6">
        <v>2014</v>
      </c>
      <c r="AD2" s="6">
        <v>2015</v>
      </c>
      <c r="AE2" s="6">
        <v>2016</v>
      </c>
    </row>
    <row r="3" spans="1:31" x14ac:dyDescent="0.25">
      <c r="A3" t="s">
        <v>3</v>
      </c>
      <c r="B3">
        <v>30.55</v>
      </c>
      <c r="C3">
        <v>1</v>
      </c>
      <c r="D3">
        <f>123.6*B3</f>
        <v>3775.98</v>
      </c>
      <c r="E3">
        <f>130.4*B3</f>
        <v>3983.7200000000003</v>
      </c>
      <c r="F3">
        <f>133.5*B3</f>
        <v>4078.4250000000002</v>
      </c>
      <c r="G3">
        <f>142.6*B3</f>
        <v>4356.43</v>
      </c>
      <c r="H3">
        <f t="shared" ref="H3:H66" si="0">148.7*B3</f>
        <v>4542.7849999999999</v>
      </c>
      <c r="I3">
        <f>149.9*B3</f>
        <v>4579.4450000000006</v>
      </c>
      <c r="J3">
        <f t="shared" ref="J3:J66" si="1">158.8*B3</f>
        <v>4851.34</v>
      </c>
      <c r="S3" t="s">
        <v>3</v>
      </c>
      <c r="T3" s="6">
        <v>30.55</v>
      </c>
      <c r="U3" s="6">
        <v>1877.4</v>
      </c>
      <c r="V3" s="6">
        <f>U3/38936</f>
        <v>4.8217587836449562E-2</v>
      </c>
      <c r="W3" s="6">
        <f>0.9579*V3^0.703</f>
        <v>0.11366156352882546</v>
      </c>
      <c r="X3" s="6">
        <v>1.2138</v>
      </c>
      <c r="Y3" s="6">
        <f t="shared" ref="Y3:Y34" si="2">5.53*X3*W3*D3</f>
        <v>2880.8163665770562</v>
      </c>
      <c r="Z3" s="6">
        <f t="shared" ref="Z3:Z34" si="3">5.53*X3*W3*E3</f>
        <v>3039.3078818903573</v>
      </c>
      <c r="AA3" s="6">
        <f t="shared" ref="AA3:AA34" si="4">5.53*X3*W3*F3</f>
        <v>3111.5613668125975</v>
      </c>
      <c r="AB3" s="6">
        <f t="shared" ref="AB3:AB34" si="5">5.53*X3*W3*G3</f>
        <v>3323.6603064230439</v>
      </c>
      <c r="AC3" s="6">
        <f t="shared" ref="AC3:AC34" si="6">5.53*X3*W3*H3</f>
        <v>3465.836518689387</v>
      </c>
      <c r="AD3" s="6">
        <f t="shared" ref="AD3:AD34" si="7">5.53*X3*W3*I3</f>
        <v>3493.8056096270293</v>
      </c>
      <c r="AE3" s="6">
        <f t="shared" ref="AE3:AE34" si="8">5.53*X3*W3*J3</f>
        <v>3701.243034081202</v>
      </c>
    </row>
    <row r="4" spans="1:31" x14ac:dyDescent="0.25">
      <c r="A4" t="s">
        <v>4</v>
      </c>
      <c r="B4">
        <v>3.17</v>
      </c>
      <c r="C4">
        <v>1</v>
      </c>
      <c r="D4">
        <f t="shared" ref="D4:D67" si="9">123.6*B4</f>
        <v>391.81199999999995</v>
      </c>
      <c r="E4">
        <f t="shared" ref="E4:E67" si="10">130.4*B4</f>
        <v>413.36799999999999</v>
      </c>
      <c r="F4">
        <f t="shared" ref="F4:F67" si="11">133.5*B4</f>
        <v>423.19499999999999</v>
      </c>
      <c r="G4">
        <f t="shared" ref="G4:G67" si="12">142.6*B4</f>
        <v>452.04199999999997</v>
      </c>
      <c r="H4">
        <f t="shared" si="0"/>
        <v>471.37899999999996</v>
      </c>
      <c r="I4">
        <f t="shared" ref="I4:I67" si="13">149.9*B4</f>
        <v>475.18299999999999</v>
      </c>
      <c r="J4">
        <f t="shared" si="1"/>
        <v>503.39600000000002</v>
      </c>
      <c r="S4" t="s">
        <v>4</v>
      </c>
      <c r="T4" s="6">
        <v>3.17</v>
      </c>
      <c r="U4" s="6">
        <v>4414.7</v>
      </c>
      <c r="V4" s="6">
        <f>U4/38936</f>
        <v>0.11338350113005959</v>
      </c>
      <c r="W4" s="6">
        <f>0.9579*V4^0.703</f>
        <v>0.20733314102703679</v>
      </c>
      <c r="X4" s="6">
        <v>9.1000000000000004E-3</v>
      </c>
      <c r="Y4" s="6">
        <f t="shared" si="2"/>
        <v>4.0880197354908905</v>
      </c>
      <c r="Z4" s="6">
        <f t="shared" si="3"/>
        <v>4.3129269701295483</v>
      </c>
      <c r="AA4" s="6">
        <f t="shared" si="4"/>
        <v>4.4154582094501125</v>
      </c>
      <c r="AB4" s="6">
        <f t="shared" si="5"/>
        <v>4.7164370087459631</v>
      </c>
      <c r="AC4" s="6">
        <f t="shared" si="6"/>
        <v>4.91819202805417</v>
      </c>
      <c r="AD4" s="6">
        <f t="shared" si="7"/>
        <v>4.9578815400492271</v>
      </c>
      <c r="AE4" s="6">
        <f t="shared" si="8"/>
        <v>5.2522454206792348</v>
      </c>
    </row>
    <row r="5" spans="1:31" x14ac:dyDescent="0.25">
      <c r="A5" t="s">
        <v>123</v>
      </c>
      <c r="B5">
        <v>40.54</v>
      </c>
      <c r="C5">
        <v>1</v>
      </c>
      <c r="D5">
        <f t="shared" si="9"/>
        <v>5010.7439999999997</v>
      </c>
      <c r="E5">
        <f t="shared" si="10"/>
        <v>5286.4160000000002</v>
      </c>
      <c r="F5">
        <f t="shared" si="11"/>
        <v>5412.09</v>
      </c>
      <c r="G5">
        <f t="shared" si="12"/>
        <v>5781.0039999999999</v>
      </c>
      <c r="H5">
        <f t="shared" si="0"/>
        <v>6028.2979999999998</v>
      </c>
      <c r="I5">
        <f t="shared" si="13"/>
        <v>6076.9459999999999</v>
      </c>
      <c r="J5">
        <f t="shared" si="1"/>
        <v>6437.7520000000004</v>
      </c>
      <c r="S5" t="s">
        <v>123</v>
      </c>
      <c r="T5" s="6">
        <v>40.54</v>
      </c>
      <c r="U5" s="6">
        <v>12976.64</v>
      </c>
      <c r="V5" s="6">
        <f t="shared" ref="V5:V68" si="14">U5/38936</f>
        <v>0.33328128210396546</v>
      </c>
      <c r="W5" s="6">
        <f>0.9579*V5^0.703</f>
        <v>0.44244190373781039</v>
      </c>
      <c r="X5" s="6">
        <v>0.39190000000000003</v>
      </c>
      <c r="Y5" s="6">
        <f t="shared" si="2"/>
        <v>4804.617980492294</v>
      </c>
      <c r="Z5" s="6">
        <f t="shared" si="3"/>
        <v>5068.9497140468866</v>
      </c>
      <c r="AA5" s="6">
        <f t="shared" si="4"/>
        <v>5189.4538866967741</v>
      </c>
      <c r="AB5" s="6">
        <f t="shared" si="5"/>
        <v>5543.1919418948319</v>
      </c>
      <c r="AC5" s="6">
        <f t="shared" si="6"/>
        <v>5780.3130558188041</v>
      </c>
      <c r="AD5" s="6">
        <f t="shared" si="7"/>
        <v>5826.9598323284381</v>
      </c>
      <c r="AE5" s="6">
        <f t="shared" si="8"/>
        <v>6172.92342477489</v>
      </c>
    </row>
    <row r="6" spans="1:31" x14ac:dyDescent="0.25">
      <c r="A6" t="s">
        <v>5</v>
      </c>
      <c r="B6">
        <v>21.47</v>
      </c>
      <c r="C6">
        <v>1</v>
      </c>
      <c r="D6">
        <f t="shared" si="9"/>
        <v>2653.6919999999996</v>
      </c>
      <c r="E6">
        <f t="shared" si="10"/>
        <v>2799.6880000000001</v>
      </c>
      <c r="F6">
        <f t="shared" si="11"/>
        <v>2866.2449999999999</v>
      </c>
      <c r="G6">
        <f t="shared" si="12"/>
        <v>3061.6219999999998</v>
      </c>
      <c r="H6">
        <f t="shared" si="0"/>
        <v>3192.5889999999995</v>
      </c>
      <c r="I6">
        <f t="shared" si="13"/>
        <v>3218.3530000000001</v>
      </c>
      <c r="J6">
        <f t="shared" si="1"/>
        <v>3409.4360000000001</v>
      </c>
      <c r="S6" t="s">
        <v>5</v>
      </c>
      <c r="T6" s="6">
        <v>21.47</v>
      </c>
      <c r="U6" s="6">
        <v>6400.7</v>
      </c>
      <c r="V6" s="6">
        <f t="shared" si="14"/>
        <v>0.16439028148756935</v>
      </c>
      <c r="W6" s="6">
        <f>0.9579*V6^0.703</f>
        <v>0.26920374612611364</v>
      </c>
      <c r="X6" s="6">
        <v>0.3795</v>
      </c>
      <c r="Y6" s="6">
        <f t="shared" si="2"/>
        <v>1499.2309037517978</v>
      </c>
      <c r="Z6" s="6">
        <f t="shared" si="3"/>
        <v>1581.7128628578839</v>
      </c>
      <c r="AA6" s="6">
        <f t="shared" si="4"/>
        <v>1619.3149324503643</v>
      </c>
      <c r="AB6" s="6">
        <f t="shared" si="5"/>
        <v>1729.6952012540969</v>
      </c>
      <c r="AC6" s="6">
        <f t="shared" si="6"/>
        <v>1803.6863704522034</v>
      </c>
      <c r="AD6" s="6">
        <f t="shared" si="7"/>
        <v>1818.2420102944541</v>
      </c>
      <c r="AE6" s="6">
        <f t="shared" si="8"/>
        <v>1926.1963391244785</v>
      </c>
    </row>
    <row r="7" spans="1:31" x14ac:dyDescent="0.25">
      <c r="A7" t="s">
        <v>6</v>
      </c>
      <c r="B7">
        <v>2.98</v>
      </c>
      <c r="C7">
        <v>1</v>
      </c>
      <c r="D7">
        <f t="shared" si="9"/>
        <v>368.32799999999997</v>
      </c>
      <c r="E7">
        <f t="shared" si="10"/>
        <v>388.59200000000004</v>
      </c>
      <c r="F7">
        <f t="shared" si="11"/>
        <v>397.83</v>
      </c>
      <c r="G7">
        <f t="shared" si="12"/>
        <v>424.94799999999998</v>
      </c>
      <c r="H7">
        <f t="shared" si="0"/>
        <v>443.12599999999998</v>
      </c>
      <c r="I7">
        <f t="shared" si="13"/>
        <v>446.702</v>
      </c>
      <c r="J7">
        <f t="shared" si="1"/>
        <v>473.22400000000005</v>
      </c>
      <c r="S7" t="s">
        <v>6</v>
      </c>
      <c r="T7" s="6">
        <v>2.98</v>
      </c>
      <c r="U7" s="6">
        <v>7997.4</v>
      </c>
      <c r="V7" s="6">
        <f t="shared" si="14"/>
        <v>0.20539860283542222</v>
      </c>
      <c r="W7" s="6">
        <f>0.9579*V7^0.703</f>
        <v>0.31483006953343212</v>
      </c>
      <c r="X7" s="6">
        <v>0.12820000000000001</v>
      </c>
      <c r="Y7" s="6">
        <f t="shared" si="2"/>
        <v>82.209895585025023</v>
      </c>
      <c r="Z7" s="6">
        <f t="shared" si="3"/>
        <v>86.732770099411525</v>
      </c>
      <c r="AA7" s="6">
        <f t="shared" si="4"/>
        <v>88.7946687750877</v>
      </c>
      <c r="AB7" s="6">
        <f t="shared" si="5"/>
        <v>94.84733908110492</v>
      </c>
      <c r="AC7" s="6">
        <f t="shared" si="6"/>
        <v>98.904623571951618</v>
      </c>
      <c r="AD7" s="6">
        <f t="shared" si="7"/>
        <v>99.702777898019832</v>
      </c>
      <c r="AE7" s="6">
        <f t="shared" si="8"/>
        <v>105.62242248302569</v>
      </c>
    </row>
    <row r="8" spans="1:31" x14ac:dyDescent="0.25">
      <c r="A8" t="s">
        <v>7</v>
      </c>
      <c r="B8">
        <v>23.34</v>
      </c>
      <c r="D8">
        <f t="shared" si="9"/>
        <v>2884.8240000000001</v>
      </c>
      <c r="E8">
        <f t="shared" si="10"/>
        <v>3043.5360000000001</v>
      </c>
      <c r="F8">
        <f t="shared" si="11"/>
        <v>3115.89</v>
      </c>
      <c r="G8">
        <f t="shared" si="12"/>
        <v>3328.2839999999997</v>
      </c>
      <c r="H8">
        <f t="shared" si="0"/>
        <v>3470.6579999999999</v>
      </c>
      <c r="I8">
        <f t="shared" si="13"/>
        <v>3498.6660000000002</v>
      </c>
      <c r="J8">
        <f t="shared" si="1"/>
        <v>3706.3920000000003</v>
      </c>
      <c r="S8" t="s">
        <v>7</v>
      </c>
      <c r="T8" s="6">
        <v>23.34</v>
      </c>
      <c r="U8" s="6" t="s">
        <v>119</v>
      </c>
      <c r="V8" s="6">
        <v>1</v>
      </c>
      <c r="W8" s="6">
        <v>1</v>
      </c>
      <c r="X8" s="6">
        <v>0.99180000000000001</v>
      </c>
      <c r="Y8" s="6">
        <f t="shared" si="2"/>
        <v>15822.261490896</v>
      </c>
      <c r="Z8" s="6">
        <f t="shared" si="3"/>
        <v>16692.741896544001</v>
      </c>
      <c r="AA8" s="6">
        <f t="shared" si="4"/>
        <v>17089.57855206</v>
      </c>
      <c r="AB8" s="6">
        <f t="shared" si="5"/>
        <v>18254.486153735998</v>
      </c>
      <c r="AC8" s="6">
        <f t="shared" si="6"/>
        <v>19035.358282331999</v>
      </c>
      <c r="AD8" s="6">
        <f t="shared" si="7"/>
        <v>19188.972471564</v>
      </c>
      <c r="AE8" s="6">
        <f t="shared" si="8"/>
        <v>20328.277708368001</v>
      </c>
    </row>
    <row r="9" spans="1:31" x14ac:dyDescent="0.25">
      <c r="A9" t="s">
        <v>8</v>
      </c>
      <c r="B9">
        <v>8.5</v>
      </c>
      <c r="C9">
        <v>1</v>
      </c>
      <c r="D9">
        <f t="shared" si="9"/>
        <v>1050.5999999999999</v>
      </c>
      <c r="E9">
        <f t="shared" si="10"/>
        <v>1108.4000000000001</v>
      </c>
      <c r="F9">
        <f t="shared" si="11"/>
        <v>1134.75</v>
      </c>
      <c r="G9">
        <f t="shared" si="12"/>
        <v>1212.0999999999999</v>
      </c>
      <c r="H9">
        <f t="shared" si="0"/>
        <v>1263.9499999999998</v>
      </c>
      <c r="I9">
        <f t="shared" si="13"/>
        <v>1274.1500000000001</v>
      </c>
      <c r="J9">
        <f t="shared" si="1"/>
        <v>1349.8000000000002</v>
      </c>
      <c r="S9" t="s">
        <v>8</v>
      </c>
      <c r="T9" s="6">
        <v>8.5</v>
      </c>
      <c r="U9" s="6">
        <v>50504.7</v>
      </c>
      <c r="V9" s="6">
        <f t="shared" si="14"/>
        <v>1.2971209163755906</v>
      </c>
      <c r="W9" s="6">
        <f t="shared" ref="W9" si="15">0.9579*V9^0.703</f>
        <v>1.1501260452122093</v>
      </c>
      <c r="X9" s="6">
        <v>0.17680000000000001</v>
      </c>
      <c r="Y9" s="6">
        <f t="shared" si="2"/>
        <v>1181.3816663545106</v>
      </c>
      <c r="Z9" s="6">
        <f t="shared" si="3"/>
        <v>1246.3767742122022</v>
      </c>
      <c r="AA9" s="6">
        <f t="shared" si="4"/>
        <v>1276.0068969120323</v>
      </c>
      <c r="AB9" s="6">
        <f t="shared" si="5"/>
        <v>1362.9856441921781</v>
      </c>
      <c r="AC9" s="6">
        <f t="shared" si="6"/>
        <v>1421.290079182166</v>
      </c>
      <c r="AD9" s="6">
        <f t="shared" si="7"/>
        <v>1432.7598040982296</v>
      </c>
      <c r="AE9" s="6">
        <f t="shared" si="8"/>
        <v>1517.8269305590318</v>
      </c>
    </row>
    <row r="10" spans="1:31" x14ac:dyDescent="0.25">
      <c r="A10" t="s">
        <v>9</v>
      </c>
      <c r="B10">
        <v>9.41</v>
      </c>
      <c r="C10">
        <v>1</v>
      </c>
      <c r="D10">
        <f t="shared" si="9"/>
        <v>1163.076</v>
      </c>
      <c r="E10">
        <f t="shared" si="10"/>
        <v>1227.0640000000001</v>
      </c>
      <c r="F10">
        <f t="shared" si="11"/>
        <v>1256.2350000000001</v>
      </c>
      <c r="G10">
        <f t="shared" si="12"/>
        <v>1341.866</v>
      </c>
      <c r="H10">
        <f t="shared" si="0"/>
        <v>1399.2669999999998</v>
      </c>
      <c r="I10">
        <f t="shared" si="13"/>
        <v>1410.559</v>
      </c>
      <c r="J10">
        <f t="shared" si="1"/>
        <v>1494.3080000000002</v>
      </c>
      <c r="S10" t="s">
        <v>9</v>
      </c>
      <c r="T10" s="6">
        <v>9.41</v>
      </c>
      <c r="U10" s="6">
        <v>17171.8</v>
      </c>
      <c r="V10" s="6">
        <f t="shared" si="14"/>
        <v>0.44102629956852268</v>
      </c>
      <c r="W10" s="6">
        <f>0.9579*V10^0.703</f>
        <v>0.53873936318179116</v>
      </c>
      <c r="X10" s="6">
        <v>0.39179999999999998</v>
      </c>
      <c r="Y10" s="6">
        <f t="shared" si="2"/>
        <v>1357.614180871622</v>
      </c>
      <c r="Z10" s="6">
        <f t="shared" si="3"/>
        <v>1432.3049286865657</v>
      </c>
      <c r="AA10" s="6">
        <f t="shared" si="4"/>
        <v>1466.3551225433782</v>
      </c>
      <c r="AB10" s="6">
        <f t="shared" si="5"/>
        <v>1566.3089174133763</v>
      </c>
      <c r="AC10" s="6">
        <f t="shared" si="6"/>
        <v>1633.3109117767813</v>
      </c>
      <c r="AD10" s="6">
        <f t="shared" si="7"/>
        <v>1646.4916319794186</v>
      </c>
      <c r="AE10" s="6">
        <f t="shared" si="8"/>
        <v>1744.2486401489775</v>
      </c>
    </row>
    <row r="11" spans="1:31" x14ac:dyDescent="0.25">
      <c r="A11" t="s">
        <v>126</v>
      </c>
      <c r="B11">
        <v>157.6</v>
      </c>
      <c r="C11">
        <v>1</v>
      </c>
      <c r="D11">
        <f t="shared" si="9"/>
        <v>19479.359999999997</v>
      </c>
      <c r="E11">
        <f t="shared" si="10"/>
        <v>20551.04</v>
      </c>
      <c r="F11">
        <f t="shared" si="11"/>
        <v>21039.599999999999</v>
      </c>
      <c r="G11">
        <f t="shared" si="12"/>
        <v>22473.759999999998</v>
      </c>
      <c r="H11">
        <f t="shared" si="0"/>
        <v>23435.119999999999</v>
      </c>
      <c r="I11">
        <f t="shared" si="13"/>
        <v>23624.240000000002</v>
      </c>
      <c r="J11">
        <f t="shared" si="1"/>
        <v>25026.880000000001</v>
      </c>
      <c r="S11" t="s">
        <v>126</v>
      </c>
      <c r="T11" s="6">
        <v>157.6</v>
      </c>
      <c r="U11" s="6">
        <v>951.9</v>
      </c>
      <c r="V11" s="6">
        <f t="shared" si="14"/>
        <v>2.4447811793712759E-2</v>
      </c>
      <c r="W11" s="6">
        <f>0.9579*V11^0.703</f>
        <v>7.0510352972949816E-2</v>
      </c>
      <c r="X11" s="6">
        <v>0.6371</v>
      </c>
      <c r="Y11" s="6">
        <f t="shared" si="2"/>
        <v>4839.0522230761972</v>
      </c>
      <c r="Z11" s="6">
        <f t="shared" si="3"/>
        <v>5105.2783971612971</v>
      </c>
      <c r="AA11" s="6">
        <f t="shared" si="4"/>
        <v>5226.6462118177378</v>
      </c>
      <c r="AB11" s="6">
        <f t="shared" si="5"/>
        <v>5582.9194741963256</v>
      </c>
      <c r="AC11" s="6">
        <f t="shared" si="6"/>
        <v>5821.7400127138399</v>
      </c>
      <c r="AD11" s="6">
        <f t="shared" si="7"/>
        <v>5868.7211022582696</v>
      </c>
      <c r="AE11" s="6">
        <f t="shared" si="8"/>
        <v>6217.1641830461185</v>
      </c>
    </row>
    <row r="12" spans="1:31" x14ac:dyDescent="0.25">
      <c r="A12" t="s">
        <v>10</v>
      </c>
      <c r="B12">
        <v>9.36</v>
      </c>
      <c r="C12">
        <v>1</v>
      </c>
      <c r="D12">
        <f t="shared" si="9"/>
        <v>1156.896</v>
      </c>
      <c r="E12">
        <f t="shared" si="10"/>
        <v>1220.5439999999999</v>
      </c>
      <c r="F12">
        <f t="shared" si="11"/>
        <v>1249.56</v>
      </c>
      <c r="G12">
        <f t="shared" si="12"/>
        <v>1334.7359999999999</v>
      </c>
      <c r="H12">
        <f t="shared" si="0"/>
        <v>1391.8319999999999</v>
      </c>
      <c r="I12">
        <f t="shared" si="13"/>
        <v>1403.0640000000001</v>
      </c>
      <c r="J12">
        <f t="shared" si="1"/>
        <v>1486.3679999999999</v>
      </c>
      <c r="S12" t="s">
        <v>10</v>
      </c>
      <c r="T12" s="6">
        <v>9.36</v>
      </c>
      <c r="U12" s="6">
        <v>7978.8</v>
      </c>
      <c r="V12" s="6">
        <f t="shared" si="14"/>
        <v>0.20492089582905282</v>
      </c>
      <c r="W12" s="6">
        <f>0.9579*V12^0.703</f>
        <v>0.3143151424016874</v>
      </c>
      <c r="X12" s="6">
        <v>0.6109</v>
      </c>
      <c r="Y12" s="6">
        <f t="shared" si="2"/>
        <v>1228.4426323546404</v>
      </c>
      <c r="Z12" s="6">
        <f t="shared" si="3"/>
        <v>1296.0268548466431</v>
      </c>
      <c r="AA12" s="6">
        <f t="shared" si="4"/>
        <v>1326.8373092179975</v>
      </c>
      <c r="AB12" s="6">
        <f t="shared" si="5"/>
        <v>1417.2809010822953</v>
      </c>
      <c r="AC12" s="6">
        <f t="shared" si="6"/>
        <v>1477.9079242001214</v>
      </c>
      <c r="AD12" s="6">
        <f t="shared" si="7"/>
        <v>1489.8345516987104</v>
      </c>
      <c r="AE12" s="6">
        <f t="shared" si="8"/>
        <v>1578.2903723132436</v>
      </c>
    </row>
    <row r="13" spans="1:31" x14ac:dyDescent="0.25">
      <c r="A13" t="s">
        <v>11</v>
      </c>
      <c r="B13">
        <v>11.1</v>
      </c>
      <c r="D13">
        <f t="shared" si="9"/>
        <v>1371.9599999999998</v>
      </c>
      <c r="E13">
        <f t="shared" si="10"/>
        <v>1447.44</v>
      </c>
      <c r="F13">
        <f t="shared" si="11"/>
        <v>1481.85</v>
      </c>
      <c r="G13">
        <f t="shared" si="12"/>
        <v>1582.86</v>
      </c>
      <c r="H13">
        <f t="shared" si="0"/>
        <v>1650.5699999999997</v>
      </c>
      <c r="I13">
        <f t="shared" si="13"/>
        <v>1663.89</v>
      </c>
      <c r="J13">
        <f t="shared" si="1"/>
        <v>1762.68</v>
      </c>
      <c r="S13" t="s">
        <v>11</v>
      </c>
      <c r="T13" s="6">
        <v>11.1</v>
      </c>
      <c r="U13" s="6" t="s">
        <v>119</v>
      </c>
      <c r="V13" s="6">
        <v>1</v>
      </c>
      <c r="W13" s="6">
        <v>1</v>
      </c>
      <c r="X13" s="6">
        <v>0.2248</v>
      </c>
      <c r="Y13" s="6">
        <f t="shared" si="2"/>
        <v>1705.5438422399998</v>
      </c>
      <c r="Z13" s="6">
        <f t="shared" si="3"/>
        <v>1799.3763513600002</v>
      </c>
      <c r="AA13" s="6">
        <f t="shared" si="4"/>
        <v>1842.1529363999998</v>
      </c>
      <c r="AB13" s="6">
        <f t="shared" si="5"/>
        <v>1967.7229118399998</v>
      </c>
      <c r="AC13" s="6">
        <f t="shared" si="6"/>
        <v>2051.8961920799998</v>
      </c>
      <c r="AD13" s="6">
        <f t="shared" si="7"/>
        <v>2068.4548701600002</v>
      </c>
      <c r="AE13" s="6">
        <f t="shared" si="8"/>
        <v>2191.2650659200003</v>
      </c>
    </row>
    <row r="14" spans="1:31" x14ac:dyDescent="0.25">
      <c r="A14" t="s">
        <v>12</v>
      </c>
      <c r="B14">
        <v>0.33</v>
      </c>
      <c r="C14">
        <v>1</v>
      </c>
      <c r="D14">
        <f t="shared" si="9"/>
        <v>40.787999999999997</v>
      </c>
      <c r="E14">
        <f t="shared" si="10"/>
        <v>43.032000000000004</v>
      </c>
      <c r="F14">
        <f t="shared" si="11"/>
        <v>44.055</v>
      </c>
      <c r="G14">
        <f t="shared" si="12"/>
        <v>47.058</v>
      </c>
      <c r="H14">
        <f t="shared" si="0"/>
        <v>49.070999999999998</v>
      </c>
      <c r="I14">
        <f t="shared" si="13"/>
        <v>49.467000000000006</v>
      </c>
      <c r="J14">
        <f t="shared" si="1"/>
        <v>52.404000000000003</v>
      </c>
      <c r="S14" t="s">
        <v>12</v>
      </c>
      <c r="T14" s="6">
        <v>0.33</v>
      </c>
      <c r="U14" s="6">
        <v>8179</v>
      </c>
      <c r="V14" s="6">
        <f t="shared" si="14"/>
        <v>0.21006266694062051</v>
      </c>
      <c r="W14" s="6">
        <f t="shared" ref="W14:W22" si="16">0.9579*V14^0.703</f>
        <v>0.31983900989062763</v>
      </c>
      <c r="X14" s="6">
        <v>0.29970000000000002</v>
      </c>
      <c r="Y14" s="6">
        <f t="shared" si="2"/>
        <v>21.620997035584729</v>
      </c>
      <c r="Z14" s="6">
        <f t="shared" si="3"/>
        <v>22.81050172686286</v>
      </c>
      <c r="AA14" s="6">
        <f t="shared" si="4"/>
        <v>23.352775924357296</v>
      </c>
      <c r="AB14" s="6">
        <f t="shared" si="5"/>
        <v>24.944613084744198</v>
      </c>
      <c r="AC14" s="6">
        <f t="shared" si="6"/>
        <v>26.011668763684867</v>
      </c>
      <c r="AD14" s="6">
        <f t="shared" si="7"/>
        <v>26.221581356263364</v>
      </c>
      <c r="AE14" s="6">
        <f t="shared" si="8"/>
        <v>27.77843308455385</v>
      </c>
    </row>
    <row r="15" spans="1:31" x14ac:dyDescent="0.25">
      <c r="A15" t="s">
        <v>13</v>
      </c>
      <c r="B15">
        <v>3.83</v>
      </c>
      <c r="C15">
        <v>1</v>
      </c>
      <c r="D15">
        <f t="shared" si="9"/>
        <v>473.38799999999998</v>
      </c>
      <c r="E15">
        <f t="shared" si="10"/>
        <v>499.43200000000002</v>
      </c>
      <c r="F15">
        <f t="shared" si="11"/>
        <v>511.30500000000001</v>
      </c>
      <c r="G15">
        <f t="shared" si="12"/>
        <v>546.15800000000002</v>
      </c>
      <c r="H15">
        <f t="shared" si="0"/>
        <v>569.52099999999996</v>
      </c>
      <c r="I15">
        <f t="shared" si="13"/>
        <v>574.11700000000008</v>
      </c>
      <c r="J15">
        <f t="shared" si="1"/>
        <v>608.20400000000006</v>
      </c>
      <c r="S15" t="s">
        <v>13</v>
      </c>
      <c r="T15" s="6">
        <v>3.83</v>
      </c>
      <c r="U15" s="6">
        <v>5035.8999999999996</v>
      </c>
      <c r="V15" s="6">
        <f t="shared" si="14"/>
        <v>0.12933788781590302</v>
      </c>
      <c r="W15" s="6">
        <f t="shared" si="16"/>
        <v>0.22743818742470195</v>
      </c>
      <c r="X15" s="6">
        <v>1.3262</v>
      </c>
      <c r="Y15" s="6">
        <f t="shared" si="2"/>
        <v>789.61390059355949</v>
      </c>
      <c r="Z15" s="6">
        <f t="shared" si="3"/>
        <v>833.05544205016315</v>
      </c>
      <c r="AA15" s="6">
        <f t="shared" si="4"/>
        <v>852.85967418479117</v>
      </c>
      <c r="AB15" s="6">
        <f t="shared" si="5"/>
        <v>910.99467819289305</v>
      </c>
      <c r="AC15" s="6">
        <f t="shared" si="6"/>
        <v>949.964296264258</v>
      </c>
      <c r="AD15" s="6">
        <f t="shared" si="7"/>
        <v>957.63045063895299</v>
      </c>
      <c r="AE15" s="6">
        <f t="shared" si="8"/>
        <v>1014.4877622512723</v>
      </c>
    </row>
    <row r="16" spans="1:31" x14ac:dyDescent="0.25">
      <c r="A16" t="s">
        <v>14</v>
      </c>
      <c r="B16">
        <v>2.02</v>
      </c>
      <c r="C16">
        <v>1</v>
      </c>
      <c r="D16">
        <f t="shared" si="9"/>
        <v>249.672</v>
      </c>
      <c r="E16">
        <f t="shared" si="10"/>
        <v>263.40800000000002</v>
      </c>
      <c r="F16">
        <f t="shared" si="11"/>
        <v>269.67</v>
      </c>
      <c r="G16">
        <f t="shared" si="12"/>
        <v>288.05199999999996</v>
      </c>
      <c r="H16">
        <f t="shared" si="0"/>
        <v>300.37399999999997</v>
      </c>
      <c r="I16">
        <f t="shared" si="13"/>
        <v>302.798</v>
      </c>
      <c r="J16">
        <f t="shared" si="1"/>
        <v>320.77600000000001</v>
      </c>
      <c r="S16" t="s">
        <v>14</v>
      </c>
      <c r="T16" s="6">
        <v>2.02</v>
      </c>
      <c r="U16" s="6">
        <v>16111.1</v>
      </c>
      <c r="V16" s="6">
        <f t="shared" si="14"/>
        <v>0.41378415861927265</v>
      </c>
      <c r="W16" s="6">
        <f t="shared" si="16"/>
        <v>0.5151244891853104</v>
      </c>
      <c r="X16" s="6">
        <v>1.8257000000000001</v>
      </c>
      <c r="Y16" s="6">
        <f t="shared" si="2"/>
        <v>1298.4839442108173</v>
      </c>
      <c r="Z16" s="6">
        <f t="shared" si="3"/>
        <v>1369.9215722094707</v>
      </c>
      <c r="AA16" s="6">
        <f t="shared" si="4"/>
        <v>1402.4887261500332</v>
      </c>
      <c r="AB16" s="6">
        <f t="shared" si="5"/>
        <v>1498.0890812658779</v>
      </c>
      <c r="AC16" s="6">
        <f t="shared" si="6"/>
        <v>1562.1728357940817</v>
      </c>
      <c r="AD16" s="6">
        <f t="shared" si="7"/>
        <v>1574.7794760291383</v>
      </c>
      <c r="AE16" s="6">
        <f t="shared" si="8"/>
        <v>1668.2787244391407</v>
      </c>
    </row>
    <row r="17" spans="1:31" x14ac:dyDescent="0.25">
      <c r="A17" t="s">
        <v>15</v>
      </c>
      <c r="B17">
        <v>200.36</v>
      </c>
      <c r="C17">
        <v>1</v>
      </c>
      <c r="D17">
        <f t="shared" si="9"/>
        <v>24764.495999999999</v>
      </c>
      <c r="E17">
        <f t="shared" si="10"/>
        <v>26126.944000000003</v>
      </c>
      <c r="F17">
        <f t="shared" si="11"/>
        <v>26748.06</v>
      </c>
      <c r="G17">
        <f t="shared" si="12"/>
        <v>28571.335999999999</v>
      </c>
      <c r="H17">
        <f t="shared" si="0"/>
        <v>29793.531999999999</v>
      </c>
      <c r="I17">
        <f t="shared" si="13"/>
        <v>30033.964000000004</v>
      </c>
      <c r="J17">
        <f t="shared" si="1"/>
        <v>31817.168000000005</v>
      </c>
      <c r="S17" t="s">
        <v>15</v>
      </c>
      <c r="T17" s="6">
        <v>200.36</v>
      </c>
      <c r="U17" s="6">
        <v>15968.3</v>
      </c>
      <c r="V17" s="6">
        <f t="shared" si="14"/>
        <v>0.41011660160262992</v>
      </c>
      <c r="W17" s="6">
        <f t="shared" si="16"/>
        <v>0.51191050313591402</v>
      </c>
      <c r="X17" s="6">
        <v>9.2600000000000002E-2</v>
      </c>
      <c r="Y17" s="6">
        <f t="shared" si="2"/>
        <v>6491.718092958241</v>
      </c>
      <c r="Z17" s="6">
        <f t="shared" si="3"/>
        <v>6848.8676320530312</v>
      </c>
      <c r="AA17" s="6">
        <f t="shared" si="4"/>
        <v>7011.685804287421</v>
      </c>
      <c r="AB17" s="6">
        <f t="shared" si="5"/>
        <v>7489.6359227819185</v>
      </c>
      <c r="AC17" s="6">
        <f t="shared" si="6"/>
        <v>7810.0200681463621</v>
      </c>
      <c r="AD17" s="6">
        <f t="shared" si="7"/>
        <v>7873.0464573983854</v>
      </c>
      <c r="AE17" s="6">
        <f t="shared" si="8"/>
        <v>8340.4921776842129</v>
      </c>
    </row>
    <row r="18" spans="1:31" x14ac:dyDescent="0.25">
      <c r="A18" t="s">
        <v>16</v>
      </c>
      <c r="B18">
        <v>0.42</v>
      </c>
      <c r="C18">
        <v>1</v>
      </c>
      <c r="D18">
        <f t="shared" si="9"/>
        <v>51.911999999999999</v>
      </c>
      <c r="E18">
        <f t="shared" si="10"/>
        <v>54.768000000000001</v>
      </c>
      <c r="F18">
        <f t="shared" si="11"/>
        <v>56.07</v>
      </c>
      <c r="G18">
        <f t="shared" si="12"/>
        <v>59.891999999999996</v>
      </c>
      <c r="H18">
        <f t="shared" si="0"/>
        <v>62.453999999999994</v>
      </c>
      <c r="I18">
        <f t="shared" si="13"/>
        <v>62.957999999999998</v>
      </c>
      <c r="J18">
        <f t="shared" si="1"/>
        <v>66.695999999999998</v>
      </c>
      <c r="S18" t="s">
        <v>16</v>
      </c>
      <c r="T18" s="6">
        <v>0.42</v>
      </c>
      <c r="U18" s="6">
        <v>81827.3</v>
      </c>
      <c r="V18" s="6">
        <f t="shared" si="14"/>
        <v>2.1015846517361827</v>
      </c>
      <c r="W18" s="6">
        <f t="shared" si="16"/>
        <v>1.6146211445484349</v>
      </c>
      <c r="X18" s="6">
        <v>0.81950000000000001</v>
      </c>
      <c r="Y18" s="6">
        <f t="shared" si="2"/>
        <v>379.85031065735689</v>
      </c>
      <c r="Z18" s="6">
        <f t="shared" si="3"/>
        <v>400.74822418866779</v>
      </c>
      <c r="AA18" s="6">
        <f t="shared" si="4"/>
        <v>410.2752141808831</v>
      </c>
      <c r="AB18" s="6">
        <f t="shared" si="5"/>
        <v>438.24153964190202</v>
      </c>
      <c r="AC18" s="6">
        <f t="shared" si="6"/>
        <v>456.98819736851914</v>
      </c>
      <c r="AD18" s="6">
        <f t="shared" si="7"/>
        <v>460.67606446227995</v>
      </c>
      <c r="AE18" s="6">
        <f t="shared" si="8"/>
        <v>488.02774540767211</v>
      </c>
    </row>
    <row r="19" spans="1:31" x14ac:dyDescent="0.25">
      <c r="A19" t="s">
        <v>17</v>
      </c>
      <c r="B19">
        <v>7.22</v>
      </c>
      <c r="C19">
        <v>1</v>
      </c>
      <c r="D19">
        <f t="shared" si="9"/>
        <v>892.39199999999994</v>
      </c>
      <c r="E19">
        <f t="shared" si="10"/>
        <v>941.48800000000006</v>
      </c>
      <c r="F19">
        <f t="shared" si="11"/>
        <v>963.87</v>
      </c>
      <c r="G19">
        <f t="shared" si="12"/>
        <v>1029.5719999999999</v>
      </c>
      <c r="H19">
        <f t="shared" si="0"/>
        <v>1073.6139999999998</v>
      </c>
      <c r="I19">
        <f t="shared" si="13"/>
        <v>1082.278</v>
      </c>
      <c r="J19">
        <f t="shared" si="1"/>
        <v>1146.5360000000001</v>
      </c>
      <c r="S19" t="s">
        <v>17</v>
      </c>
      <c r="T19" s="6">
        <v>7.22</v>
      </c>
      <c r="U19" s="6">
        <v>7674.9</v>
      </c>
      <c r="V19" s="6">
        <f t="shared" si="14"/>
        <v>0.19711577974111361</v>
      </c>
      <c r="W19" s="6">
        <f t="shared" si="16"/>
        <v>0.30585058256949876</v>
      </c>
      <c r="X19" s="6">
        <v>1.1659999999999999</v>
      </c>
      <c r="Y19" s="6">
        <f t="shared" si="2"/>
        <v>1759.9027183699006</v>
      </c>
      <c r="Z19" s="6">
        <f t="shared" si="3"/>
        <v>1856.7258452705103</v>
      </c>
      <c r="AA19" s="6">
        <f t="shared" si="4"/>
        <v>1900.865800181082</v>
      </c>
      <c r="AB19" s="6">
        <f t="shared" si="5"/>
        <v>2030.4379258863091</v>
      </c>
      <c r="AC19" s="6">
        <f t="shared" si="6"/>
        <v>2117.2939661942087</v>
      </c>
      <c r="AD19" s="6">
        <f t="shared" si="7"/>
        <v>2134.38040035314</v>
      </c>
      <c r="AE19" s="6">
        <f t="shared" si="8"/>
        <v>2261.1047870318789</v>
      </c>
    </row>
    <row r="20" spans="1:31" x14ac:dyDescent="0.25">
      <c r="A20" t="s">
        <v>18</v>
      </c>
      <c r="B20">
        <v>16.93</v>
      </c>
      <c r="C20">
        <v>1</v>
      </c>
      <c r="D20">
        <f t="shared" si="9"/>
        <v>2092.5479999999998</v>
      </c>
      <c r="E20">
        <f t="shared" si="10"/>
        <v>2207.672</v>
      </c>
      <c r="F20">
        <f t="shared" si="11"/>
        <v>2260.1549999999997</v>
      </c>
      <c r="G20">
        <f t="shared" si="12"/>
        <v>2414.2179999999998</v>
      </c>
      <c r="H20">
        <f t="shared" si="0"/>
        <v>2517.491</v>
      </c>
      <c r="I20">
        <f t="shared" si="13"/>
        <v>2537.8070000000002</v>
      </c>
      <c r="J20">
        <f t="shared" si="1"/>
        <v>2688.4839999999999</v>
      </c>
      <c r="S20" t="s">
        <v>18</v>
      </c>
      <c r="T20" s="6">
        <v>16.93</v>
      </c>
      <c r="U20" s="6">
        <v>1616.8</v>
      </c>
      <c r="V20" s="6">
        <f t="shared" si="14"/>
        <v>4.152455311280049E-2</v>
      </c>
      <c r="W20" s="6">
        <f t="shared" si="16"/>
        <v>0.1023266049860848</v>
      </c>
      <c r="X20" s="6">
        <v>0.73580000000000001</v>
      </c>
      <c r="Y20" s="6">
        <f t="shared" si="2"/>
        <v>871.26227318515828</v>
      </c>
      <c r="Z20" s="6">
        <f t="shared" si="3"/>
        <v>919.19579630537737</v>
      </c>
      <c r="AA20" s="6">
        <f t="shared" si="4"/>
        <v>941.04784361018301</v>
      </c>
      <c r="AB20" s="6">
        <f t="shared" si="5"/>
        <v>1005.1941760210644</v>
      </c>
      <c r="AC20" s="6">
        <f t="shared" si="6"/>
        <v>1048.193365878908</v>
      </c>
      <c r="AD20" s="6">
        <f t="shared" si="7"/>
        <v>1056.6522229001234</v>
      </c>
      <c r="AE20" s="6">
        <f t="shared" si="8"/>
        <v>1119.3887458074687</v>
      </c>
    </row>
    <row r="21" spans="1:31" x14ac:dyDescent="0.25">
      <c r="A21" t="s">
        <v>20</v>
      </c>
      <c r="B21">
        <v>15.14</v>
      </c>
      <c r="C21">
        <v>1</v>
      </c>
      <c r="D21">
        <f t="shared" si="9"/>
        <v>1871.3040000000001</v>
      </c>
      <c r="E21">
        <f t="shared" si="10"/>
        <v>1974.2560000000001</v>
      </c>
      <c r="F21">
        <f t="shared" si="11"/>
        <v>2021.19</v>
      </c>
      <c r="G21">
        <f t="shared" si="12"/>
        <v>2158.9639999999999</v>
      </c>
      <c r="H21">
        <f t="shared" si="0"/>
        <v>2251.3179999999998</v>
      </c>
      <c r="I21">
        <f t="shared" si="13"/>
        <v>2269.4860000000003</v>
      </c>
      <c r="J21">
        <f t="shared" si="1"/>
        <v>2404.2320000000004</v>
      </c>
      <c r="S21" t="s">
        <v>20</v>
      </c>
      <c r="T21" s="6">
        <v>15.14</v>
      </c>
      <c r="U21" s="6">
        <v>3069.3</v>
      </c>
      <c r="V21" s="6">
        <f t="shared" si="14"/>
        <v>7.8829361002671058E-2</v>
      </c>
      <c r="W21" s="6">
        <f t="shared" si="16"/>
        <v>0.16058014346387836</v>
      </c>
      <c r="X21" s="6">
        <v>1.1708000000000001</v>
      </c>
      <c r="Y21" s="6">
        <f t="shared" si="2"/>
        <v>1945.5573292097911</v>
      </c>
      <c r="Z21" s="6">
        <f t="shared" si="3"/>
        <v>2052.5944638265109</v>
      </c>
      <c r="AA21" s="6">
        <f t="shared" si="4"/>
        <v>2101.3908046076626</v>
      </c>
      <c r="AB21" s="6">
        <f t="shared" si="5"/>
        <v>2244.6316759329789</v>
      </c>
      <c r="AC21" s="6">
        <f t="shared" si="6"/>
        <v>2340.6502819862126</v>
      </c>
      <c r="AD21" s="6">
        <f t="shared" si="7"/>
        <v>2359.539188095046</v>
      </c>
      <c r="AE21" s="6">
        <f t="shared" si="8"/>
        <v>2499.6319084022239</v>
      </c>
    </row>
    <row r="22" spans="1:31" x14ac:dyDescent="0.25">
      <c r="A22" t="s">
        <v>21</v>
      </c>
      <c r="B22">
        <v>22.25</v>
      </c>
      <c r="C22">
        <v>1</v>
      </c>
      <c r="D22">
        <f t="shared" si="9"/>
        <v>2750.1</v>
      </c>
      <c r="E22">
        <f t="shared" si="10"/>
        <v>2901.4</v>
      </c>
      <c r="F22">
        <f t="shared" si="11"/>
        <v>2970.375</v>
      </c>
      <c r="G22">
        <f t="shared" si="12"/>
        <v>3172.85</v>
      </c>
      <c r="H22">
        <f t="shared" si="0"/>
        <v>3308.5749999999998</v>
      </c>
      <c r="I22">
        <f t="shared" si="13"/>
        <v>3335.2750000000001</v>
      </c>
      <c r="J22">
        <f t="shared" si="1"/>
        <v>3533.3</v>
      </c>
      <c r="S22" t="s">
        <v>21</v>
      </c>
      <c r="T22" s="6">
        <v>22.25</v>
      </c>
      <c r="U22" s="6">
        <v>3208.3</v>
      </c>
      <c r="V22" s="6">
        <f t="shared" si="14"/>
        <v>8.2399321964249025E-2</v>
      </c>
      <c r="W22" s="6">
        <f t="shared" si="16"/>
        <v>0.16565879226411767</v>
      </c>
      <c r="X22" s="6">
        <v>0.21659999999999999</v>
      </c>
      <c r="Y22" s="6">
        <f t="shared" si="2"/>
        <v>545.69071023203855</v>
      </c>
      <c r="Z22" s="6">
        <f t="shared" si="3"/>
        <v>575.71252924156818</v>
      </c>
      <c r="AA22" s="6">
        <f t="shared" si="4"/>
        <v>589.39894673120671</v>
      </c>
      <c r="AB22" s="6">
        <f t="shared" si="5"/>
        <v>629.57520452337133</v>
      </c>
      <c r="AC22" s="6">
        <f t="shared" si="6"/>
        <v>656.5065421642729</v>
      </c>
      <c r="AD22" s="6">
        <f t="shared" si="7"/>
        <v>661.80451022477814</v>
      </c>
      <c r="AE22" s="6">
        <f t="shared" si="8"/>
        <v>701.09777334019191</v>
      </c>
    </row>
    <row r="23" spans="1:31" x14ac:dyDescent="0.25">
      <c r="A23" t="s">
        <v>22</v>
      </c>
      <c r="B23">
        <v>35.18</v>
      </c>
      <c r="D23">
        <f t="shared" si="9"/>
        <v>4348.2479999999996</v>
      </c>
      <c r="E23">
        <f t="shared" si="10"/>
        <v>4587.4719999999998</v>
      </c>
      <c r="F23">
        <f t="shared" si="11"/>
        <v>4696.53</v>
      </c>
      <c r="G23">
        <f t="shared" si="12"/>
        <v>5016.6679999999997</v>
      </c>
      <c r="H23">
        <f t="shared" si="0"/>
        <v>5231.2659999999996</v>
      </c>
      <c r="I23">
        <f t="shared" si="13"/>
        <v>5273.482</v>
      </c>
      <c r="J23">
        <f t="shared" si="1"/>
        <v>5586.5840000000007</v>
      </c>
      <c r="S23" t="s">
        <v>22</v>
      </c>
      <c r="T23" s="6">
        <v>35.18</v>
      </c>
      <c r="U23" s="6" t="s">
        <v>119</v>
      </c>
      <c r="V23" s="6">
        <v>1</v>
      </c>
      <c r="W23" s="6">
        <v>1</v>
      </c>
      <c r="X23" s="6">
        <v>0.17979999999999999</v>
      </c>
      <c r="Y23" s="6">
        <f t="shared" si="2"/>
        <v>4323.4368969119996</v>
      </c>
      <c r="Z23" s="6">
        <f t="shared" si="3"/>
        <v>4561.2958847680002</v>
      </c>
      <c r="AA23" s="6">
        <f t="shared" si="4"/>
        <v>4669.7315998200002</v>
      </c>
      <c r="AB23" s="6">
        <f t="shared" si="5"/>
        <v>4988.0428923919999</v>
      </c>
      <c r="AC23" s="6">
        <f t="shared" si="6"/>
        <v>5201.4163962039993</v>
      </c>
      <c r="AD23" s="6">
        <f t="shared" si="7"/>
        <v>5243.3915117079996</v>
      </c>
      <c r="AE23" s="6">
        <f t="shared" si="8"/>
        <v>5554.7069516960009</v>
      </c>
    </row>
    <row r="24" spans="1:31" x14ac:dyDescent="0.25">
      <c r="A24" t="s">
        <v>23</v>
      </c>
      <c r="B24">
        <v>17.62</v>
      </c>
      <c r="D24">
        <f t="shared" si="9"/>
        <v>2177.8319999999999</v>
      </c>
      <c r="E24">
        <f t="shared" si="10"/>
        <v>2297.6480000000001</v>
      </c>
      <c r="F24">
        <f t="shared" si="11"/>
        <v>2352.27</v>
      </c>
      <c r="G24">
        <f t="shared" si="12"/>
        <v>2512.6120000000001</v>
      </c>
      <c r="H24">
        <f t="shared" si="0"/>
        <v>2620.0940000000001</v>
      </c>
      <c r="I24">
        <f t="shared" si="13"/>
        <v>2641.2380000000003</v>
      </c>
      <c r="J24">
        <f t="shared" si="1"/>
        <v>2798.0560000000005</v>
      </c>
      <c r="S24" t="s">
        <v>23</v>
      </c>
      <c r="T24" s="6">
        <v>17.62</v>
      </c>
      <c r="U24" s="6" t="s">
        <v>119</v>
      </c>
      <c r="V24" s="6">
        <v>1</v>
      </c>
      <c r="W24" s="6">
        <v>1</v>
      </c>
      <c r="X24" s="6">
        <v>0.40860000000000002</v>
      </c>
      <c r="Y24" s="6">
        <f t="shared" si="2"/>
        <v>4920.9377182560002</v>
      </c>
      <c r="Z24" s="6">
        <f t="shared" si="3"/>
        <v>5191.6689195840008</v>
      </c>
      <c r="AA24" s="6">
        <f t="shared" si="4"/>
        <v>5315.0904966600001</v>
      </c>
      <c r="AB24" s="6">
        <f t="shared" si="5"/>
        <v>5677.3925454960008</v>
      </c>
      <c r="AC24" s="6">
        <f t="shared" si="6"/>
        <v>5920.2543584520008</v>
      </c>
      <c r="AD24" s="6">
        <f t="shared" si="7"/>
        <v>5968.0304528040015</v>
      </c>
      <c r="AE24" s="6">
        <f t="shared" si="8"/>
        <v>6322.3698192480015</v>
      </c>
    </row>
    <row r="25" spans="1:31" x14ac:dyDescent="0.25">
      <c r="A25" t="s">
        <v>121</v>
      </c>
      <c r="B25">
        <v>1357</v>
      </c>
      <c r="C25">
        <v>1</v>
      </c>
      <c r="D25">
        <f t="shared" si="9"/>
        <v>167725.19999999998</v>
      </c>
      <c r="E25">
        <f t="shared" si="10"/>
        <v>176952.80000000002</v>
      </c>
      <c r="F25">
        <f t="shared" si="11"/>
        <v>181159.5</v>
      </c>
      <c r="G25">
        <f t="shared" si="12"/>
        <v>193508.19999999998</v>
      </c>
      <c r="H25">
        <f t="shared" si="0"/>
        <v>201785.9</v>
      </c>
      <c r="I25">
        <f t="shared" si="13"/>
        <v>203414.30000000002</v>
      </c>
      <c r="J25">
        <f t="shared" si="1"/>
        <v>215491.6</v>
      </c>
      <c r="S25" t="s">
        <v>121</v>
      </c>
      <c r="T25" s="6">
        <v>1357</v>
      </c>
      <c r="U25" s="6">
        <v>7077.8</v>
      </c>
      <c r="V25" s="6">
        <f t="shared" si="14"/>
        <v>0.1817803575097596</v>
      </c>
      <c r="W25" s="6">
        <f t="shared" ref="W25:W30" si="17">0.9579*V25^0.703</f>
        <v>0.28892271108190737</v>
      </c>
      <c r="X25" s="6">
        <v>0.97360000000000002</v>
      </c>
      <c r="Y25" s="6">
        <f t="shared" si="2"/>
        <v>260906.97906902162</v>
      </c>
      <c r="Z25" s="6">
        <f t="shared" si="3"/>
        <v>275261.08471359569</v>
      </c>
      <c r="AA25" s="6">
        <f t="shared" si="4"/>
        <v>281804.86816921027</v>
      </c>
      <c r="AB25" s="6">
        <f t="shared" si="5"/>
        <v>301014.03895827255</v>
      </c>
      <c r="AC25" s="6">
        <f t="shared" si="6"/>
        <v>313890.51608061098</v>
      </c>
      <c r="AD25" s="6">
        <f t="shared" si="7"/>
        <v>316423.59354730055</v>
      </c>
      <c r="AE25" s="6">
        <f t="shared" si="8"/>
        <v>335210.58475858124</v>
      </c>
    </row>
    <row r="26" spans="1:31" x14ac:dyDescent="0.25">
      <c r="A26" t="s">
        <v>24</v>
      </c>
      <c r="B26">
        <v>4.87</v>
      </c>
      <c r="C26">
        <v>1</v>
      </c>
      <c r="D26">
        <f t="shared" si="9"/>
        <v>601.93200000000002</v>
      </c>
      <c r="E26">
        <f t="shared" si="10"/>
        <v>635.048</v>
      </c>
      <c r="F26">
        <f t="shared" si="11"/>
        <v>650.14499999999998</v>
      </c>
      <c r="G26">
        <f t="shared" si="12"/>
        <v>694.46199999999999</v>
      </c>
      <c r="H26">
        <f t="shared" si="0"/>
        <v>724.16899999999998</v>
      </c>
      <c r="I26">
        <f t="shared" si="13"/>
        <v>730.01300000000003</v>
      </c>
      <c r="J26">
        <f t="shared" si="1"/>
        <v>773.35600000000011</v>
      </c>
      <c r="S26" t="s">
        <v>24</v>
      </c>
      <c r="T26" s="6">
        <v>4.87</v>
      </c>
      <c r="U26" s="6">
        <v>14512.5</v>
      </c>
      <c r="V26" s="6">
        <f t="shared" si="14"/>
        <v>0.37272703924388739</v>
      </c>
      <c r="W26" s="6">
        <f t="shared" si="17"/>
        <v>0.47863888222160939</v>
      </c>
      <c r="X26" s="6">
        <v>6.3799999999999996E-2</v>
      </c>
      <c r="Y26" s="6">
        <f t="shared" si="2"/>
        <v>101.64855695856095</v>
      </c>
      <c r="Z26" s="6">
        <f t="shared" si="3"/>
        <v>107.24087238993809</v>
      </c>
      <c r="AA26" s="6">
        <f t="shared" si="4"/>
        <v>109.79031030718355</v>
      </c>
      <c r="AB26" s="6">
        <f t="shared" si="5"/>
        <v>117.27414419329119</v>
      </c>
      <c r="AC26" s="6">
        <f t="shared" si="6"/>
        <v>122.29078009496774</v>
      </c>
      <c r="AD26" s="6">
        <f t="shared" si="7"/>
        <v>123.27765928874018</v>
      </c>
      <c r="AE26" s="6">
        <f t="shared" si="8"/>
        <v>130.59701330921911</v>
      </c>
    </row>
    <row r="27" spans="1:31" x14ac:dyDescent="0.25">
      <c r="A27" s="1" t="s">
        <v>19</v>
      </c>
      <c r="B27">
        <v>20.32</v>
      </c>
      <c r="C27">
        <v>1</v>
      </c>
      <c r="D27">
        <f t="shared" si="9"/>
        <v>2511.5520000000001</v>
      </c>
      <c r="E27">
        <f t="shared" si="10"/>
        <v>2649.7280000000001</v>
      </c>
      <c r="F27">
        <f t="shared" si="11"/>
        <v>2712.7200000000003</v>
      </c>
      <c r="G27">
        <f t="shared" si="12"/>
        <v>2897.6320000000001</v>
      </c>
      <c r="H27">
        <f t="shared" si="0"/>
        <v>3021.5839999999998</v>
      </c>
      <c r="I27">
        <f t="shared" si="13"/>
        <v>3045.9680000000003</v>
      </c>
      <c r="J27">
        <f t="shared" si="1"/>
        <v>3226.8160000000003</v>
      </c>
      <c r="S27" s="1" t="s">
        <v>19</v>
      </c>
      <c r="T27" s="6">
        <v>20.32</v>
      </c>
      <c r="U27" s="6">
        <v>2980.3</v>
      </c>
      <c r="V27" s="6">
        <f t="shared" si="14"/>
        <v>7.6543558660365732E-2</v>
      </c>
      <c r="W27" s="6">
        <f t="shared" si="17"/>
        <v>0.15729247781840971</v>
      </c>
      <c r="X27" s="6">
        <v>0.51119999999999999</v>
      </c>
      <c r="Y27" s="6">
        <f t="shared" si="2"/>
        <v>1116.7760836179514</v>
      </c>
      <c r="Z27" s="6">
        <f t="shared" si="3"/>
        <v>1178.2168390273532</v>
      </c>
      <c r="AA27" s="6">
        <f t="shared" si="4"/>
        <v>1206.2265951698746</v>
      </c>
      <c r="AB27" s="6">
        <f t="shared" si="5"/>
        <v>1288.4487825559859</v>
      </c>
      <c r="AC27" s="6">
        <f t="shared" si="6"/>
        <v>1343.5647543203022</v>
      </c>
      <c r="AD27" s="6">
        <f t="shared" si="7"/>
        <v>1354.4072405690204</v>
      </c>
      <c r="AE27" s="6">
        <f t="shared" si="8"/>
        <v>1434.8223469136785</v>
      </c>
    </row>
    <row r="28" spans="1:31" x14ac:dyDescent="0.25">
      <c r="A28" t="s">
        <v>25</v>
      </c>
      <c r="B28">
        <v>4.29</v>
      </c>
      <c r="C28">
        <v>1</v>
      </c>
      <c r="D28">
        <f t="shared" si="9"/>
        <v>530.24400000000003</v>
      </c>
      <c r="E28">
        <f t="shared" si="10"/>
        <v>559.41600000000005</v>
      </c>
      <c r="F28">
        <f t="shared" si="11"/>
        <v>572.71500000000003</v>
      </c>
      <c r="G28">
        <f t="shared" si="12"/>
        <v>611.75400000000002</v>
      </c>
      <c r="H28">
        <f t="shared" si="0"/>
        <v>637.923</v>
      </c>
      <c r="I28">
        <f t="shared" si="13"/>
        <v>643.07100000000003</v>
      </c>
      <c r="J28">
        <f t="shared" si="1"/>
        <v>681.25200000000007</v>
      </c>
      <c r="S28" t="s">
        <v>25</v>
      </c>
      <c r="T28" s="6">
        <v>4.29</v>
      </c>
      <c r="U28" s="6">
        <v>13574.7</v>
      </c>
      <c r="V28" s="6">
        <f t="shared" si="14"/>
        <v>0.34864136018080955</v>
      </c>
      <c r="W28" s="6">
        <f t="shared" si="17"/>
        <v>0.45668058116197868</v>
      </c>
      <c r="X28" s="6">
        <v>0.38650000000000001</v>
      </c>
      <c r="Y28" s="6">
        <f t="shared" si="2"/>
        <v>517.56266155957974</v>
      </c>
      <c r="Z28" s="6">
        <f t="shared" si="3"/>
        <v>546.03698274570547</v>
      </c>
      <c r="AA28" s="6">
        <f t="shared" si="4"/>
        <v>559.01792328643921</v>
      </c>
      <c r="AB28" s="6">
        <f t="shared" si="5"/>
        <v>597.12326487375458</v>
      </c>
      <c r="AC28" s="6">
        <f t="shared" si="6"/>
        <v>622.66640593777913</v>
      </c>
      <c r="AD28" s="6">
        <f t="shared" si="7"/>
        <v>627.69128614709541</v>
      </c>
      <c r="AE28" s="6">
        <f t="shared" si="8"/>
        <v>664.95914769952469</v>
      </c>
    </row>
    <row r="29" spans="1:31" x14ac:dyDescent="0.25">
      <c r="A29" t="s">
        <v>26</v>
      </c>
      <c r="B29">
        <v>11.27</v>
      </c>
      <c r="C29">
        <v>1</v>
      </c>
      <c r="D29">
        <f t="shared" si="9"/>
        <v>1392.972</v>
      </c>
      <c r="E29">
        <f t="shared" si="10"/>
        <v>1469.6079999999999</v>
      </c>
      <c r="F29">
        <f t="shared" si="11"/>
        <v>1504.5449999999998</v>
      </c>
      <c r="G29">
        <f t="shared" si="12"/>
        <v>1607.1019999999999</v>
      </c>
      <c r="H29">
        <f t="shared" si="0"/>
        <v>1675.8489999999997</v>
      </c>
      <c r="I29">
        <f t="shared" si="13"/>
        <v>1689.373</v>
      </c>
      <c r="J29">
        <f t="shared" si="1"/>
        <v>1789.6760000000002</v>
      </c>
      <c r="S29" t="s">
        <v>26</v>
      </c>
      <c r="T29" s="6">
        <v>11.27</v>
      </c>
      <c r="U29" s="6">
        <v>6760.2</v>
      </c>
      <c r="V29" s="6">
        <f t="shared" si="14"/>
        <v>0.17362338196013971</v>
      </c>
      <c r="W29" s="6">
        <f t="shared" si="17"/>
        <v>0.27974655429148249</v>
      </c>
      <c r="X29" s="6">
        <v>0.93810000000000004</v>
      </c>
      <c r="Y29" s="6">
        <f t="shared" si="2"/>
        <v>2021.5356286717956</v>
      </c>
      <c r="Z29" s="6">
        <f t="shared" si="3"/>
        <v>2132.7527991812472</v>
      </c>
      <c r="AA29" s="6">
        <f t="shared" si="4"/>
        <v>2183.4547445605558</v>
      </c>
      <c r="AB29" s="6">
        <f t="shared" si="5"/>
        <v>2332.289487448204</v>
      </c>
      <c r="AC29" s="6">
        <f t="shared" si="6"/>
        <v>2432.0578315816824</v>
      </c>
      <c r="AD29" s="6">
        <f t="shared" si="7"/>
        <v>2451.6843910833509</v>
      </c>
      <c r="AE29" s="6">
        <f t="shared" si="8"/>
        <v>2597.2480407207213</v>
      </c>
    </row>
    <row r="30" spans="1:31" x14ac:dyDescent="0.25">
      <c r="A30" t="s">
        <v>27</v>
      </c>
      <c r="B30">
        <v>1.1399999999999999</v>
      </c>
      <c r="C30">
        <v>1</v>
      </c>
      <c r="D30">
        <f t="shared" si="9"/>
        <v>140.90399999999997</v>
      </c>
      <c r="E30">
        <f t="shared" si="10"/>
        <v>148.65600000000001</v>
      </c>
      <c r="F30">
        <f t="shared" si="11"/>
        <v>152.19</v>
      </c>
      <c r="G30">
        <f t="shared" si="12"/>
        <v>162.56399999999999</v>
      </c>
      <c r="H30">
        <f t="shared" si="0"/>
        <v>169.51799999999997</v>
      </c>
      <c r="I30">
        <f t="shared" si="13"/>
        <v>170.886</v>
      </c>
      <c r="J30">
        <f t="shared" si="1"/>
        <v>181.03200000000001</v>
      </c>
      <c r="S30" t="s">
        <v>27</v>
      </c>
      <c r="T30" s="6">
        <v>1.1399999999999999</v>
      </c>
      <c r="U30" s="6">
        <v>27908</v>
      </c>
      <c r="V30" s="6">
        <f t="shared" si="14"/>
        <v>0.7167659749332238</v>
      </c>
      <c r="W30" s="6">
        <f t="shared" si="17"/>
        <v>0.75796730404863399</v>
      </c>
      <c r="X30" s="6">
        <v>0.77170000000000005</v>
      </c>
      <c r="Y30" s="6">
        <f t="shared" si="2"/>
        <v>455.77177402938622</v>
      </c>
      <c r="Z30" s="6">
        <f t="shared" si="3"/>
        <v>480.84659654880238</v>
      </c>
      <c r="AA30" s="6">
        <f t="shared" si="4"/>
        <v>492.27776563853615</v>
      </c>
      <c r="AB30" s="6">
        <f t="shared" si="5"/>
        <v>525.83377812775473</v>
      </c>
      <c r="AC30" s="6">
        <f t="shared" si="6"/>
        <v>548.32736891723084</v>
      </c>
      <c r="AD30" s="6">
        <f t="shared" si="7"/>
        <v>552.75233759712785</v>
      </c>
      <c r="AE30" s="6">
        <f t="shared" si="8"/>
        <v>585.57085530636368</v>
      </c>
    </row>
    <row r="31" spans="1:31" x14ac:dyDescent="0.25">
      <c r="A31" t="s">
        <v>116</v>
      </c>
      <c r="B31">
        <v>10.7</v>
      </c>
      <c r="D31">
        <f t="shared" si="9"/>
        <v>1322.5199999999998</v>
      </c>
      <c r="E31">
        <f t="shared" si="10"/>
        <v>1395.28</v>
      </c>
      <c r="F31">
        <f t="shared" si="11"/>
        <v>1428.4499999999998</v>
      </c>
      <c r="G31">
        <f t="shared" si="12"/>
        <v>1525.82</v>
      </c>
      <c r="H31">
        <f t="shared" si="0"/>
        <v>1591.0899999999997</v>
      </c>
      <c r="I31">
        <f t="shared" si="13"/>
        <v>1603.93</v>
      </c>
      <c r="J31">
        <f t="shared" si="1"/>
        <v>1699.16</v>
      </c>
      <c r="S31" t="s">
        <v>116</v>
      </c>
      <c r="T31" s="6">
        <v>10.7</v>
      </c>
      <c r="U31" s="6" t="s">
        <v>119</v>
      </c>
      <c r="V31" s="6">
        <v>1</v>
      </c>
      <c r="W31" s="6">
        <v>1</v>
      </c>
      <c r="X31" s="6">
        <v>0.9385</v>
      </c>
      <c r="Y31" s="6">
        <f t="shared" si="2"/>
        <v>6863.7531605999993</v>
      </c>
      <c r="Z31" s="6">
        <f t="shared" si="3"/>
        <v>7241.3706484000004</v>
      </c>
      <c r="AA31" s="6">
        <f t="shared" si="4"/>
        <v>7413.51979725</v>
      </c>
      <c r="AB31" s="6">
        <f t="shared" si="5"/>
        <v>7918.8608471000007</v>
      </c>
      <c r="AC31" s="6">
        <f t="shared" si="6"/>
        <v>8257.6059464499995</v>
      </c>
      <c r="AD31" s="6">
        <f t="shared" si="7"/>
        <v>8324.2443266500013</v>
      </c>
      <c r="AE31" s="6">
        <f t="shared" si="8"/>
        <v>8818.478979800002</v>
      </c>
    </row>
    <row r="32" spans="1:31" x14ac:dyDescent="0.25">
      <c r="A32" t="s">
        <v>28</v>
      </c>
      <c r="B32">
        <v>5.62</v>
      </c>
      <c r="D32">
        <f t="shared" si="9"/>
        <v>694.63199999999995</v>
      </c>
      <c r="E32">
        <f t="shared" si="10"/>
        <v>732.84800000000007</v>
      </c>
      <c r="F32">
        <f t="shared" si="11"/>
        <v>750.27</v>
      </c>
      <c r="G32">
        <f t="shared" si="12"/>
        <v>801.41200000000003</v>
      </c>
      <c r="H32">
        <f t="shared" si="0"/>
        <v>835.69399999999996</v>
      </c>
      <c r="I32">
        <f t="shared" si="13"/>
        <v>842.4380000000001</v>
      </c>
      <c r="J32">
        <f t="shared" si="1"/>
        <v>892.45600000000013</v>
      </c>
      <c r="S32" t="s">
        <v>28</v>
      </c>
      <c r="T32" s="6">
        <v>5.62</v>
      </c>
      <c r="U32" s="6" t="s">
        <v>119</v>
      </c>
      <c r="V32" s="6">
        <v>1</v>
      </c>
      <c r="W32" s="6">
        <v>1</v>
      </c>
      <c r="X32" s="6">
        <v>0.37469999999999998</v>
      </c>
      <c r="Y32" s="6">
        <f t="shared" si="2"/>
        <v>1439.3407155119999</v>
      </c>
      <c r="Z32" s="6">
        <f t="shared" si="3"/>
        <v>1518.5277451680001</v>
      </c>
      <c r="AA32" s="6">
        <f t="shared" si="4"/>
        <v>1554.6277145699999</v>
      </c>
      <c r="AB32" s="6">
        <f t="shared" si="5"/>
        <v>1660.5985924920001</v>
      </c>
      <c r="AC32" s="6">
        <f t="shared" si="6"/>
        <v>1731.6340161539999</v>
      </c>
      <c r="AD32" s="6">
        <f t="shared" si="7"/>
        <v>1745.608197858</v>
      </c>
      <c r="AE32" s="6">
        <f t="shared" si="8"/>
        <v>1849.2500454960002</v>
      </c>
    </row>
    <row r="33" spans="1:31" x14ac:dyDescent="0.25">
      <c r="A33" t="s">
        <v>29</v>
      </c>
      <c r="B33">
        <v>15.74</v>
      </c>
      <c r="C33">
        <v>1</v>
      </c>
      <c r="D33">
        <f t="shared" si="9"/>
        <v>1945.4639999999999</v>
      </c>
      <c r="E33">
        <f t="shared" si="10"/>
        <v>2052.4960000000001</v>
      </c>
      <c r="F33">
        <f t="shared" si="11"/>
        <v>2101.29</v>
      </c>
      <c r="G33">
        <f t="shared" si="12"/>
        <v>2244.5239999999999</v>
      </c>
      <c r="H33">
        <f t="shared" si="0"/>
        <v>2340.538</v>
      </c>
      <c r="I33">
        <f t="shared" si="13"/>
        <v>2359.4259999999999</v>
      </c>
      <c r="J33">
        <f t="shared" si="1"/>
        <v>2499.5120000000002</v>
      </c>
      <c r="S33" t="s">
        <v>29</v>
      </c>
      <c r="T33" s="6">
        <v>15.74</v>
      </c>
      <c r="U33" s="6">
        <v>11037.3</v>
      </c>
      <c r="V33" s="6">
        <f t="shared" si="14"/>
        <v>0.28347287856996095</v>
      </c>
      <c r="W33" s="6">
        <f>0.9579*V33^0.703</f>
        <v>0.39485329590466617</v>
      </c>
      <c r="X33" s="6">
        <v>0.26960000000000001</v>
      </c>
      <c r="Y33" s="6">
        <f t="shared" si="2"/>
        <v>1145.2597174819223</v>
      </c>
      <c r="Z33" s="6">
        <f t="shared" si="3"/>
        <v>1208.2675336540672</v>
      </c>
      <c r="AA33" s="6">
        <f t="shared" si="4"/>
        <v>1236.9916851443095</v>
      </c>
      <c r="AB33" s="6">
        <f t="shared" si="5"/>
        <v>1321.3109685511499</v>
      </c>
      <c r="AC33" s="6">
        <f t="shared" si="6"/>
        <v>1377.8326859996914</v>
      </c>
      <c r="AD33" s="6">
        <f t="shared" si="7"/>
        <v>1388.951712383011</v>
      </c>
      <c r="AE33" s="6">
        <f t="shared" si="8"/>
        <v>1471.4178247259651</v>
      </c>
    </row>
    <row r="34" spans="1:31" x14ac:dyDescent="0.25">
      <c r="A34" t="s">
        <v>30</v>
      </c>
      <c r="B34">
        <v>82.06</v>
      </c>
      <c r="C34">
        <v>1</v>
      </c>
      <c r="D34">
        <f t="shared" si="9"/>
        <v>10142.616</v>
      </c>
      <c r="E34">
        <f t="shared" si="10"/>
        <v>10700.624000000002</v>
      </c>
      <c r="F34">
        <f t="shared" si="11"/>
        <v>10955.01</v>
      </c>
      <c r="G34">
        <f t="shared" si="12"/>
        <v>11701.755999999999</v>
      </c>
      <c r="H34">
        <f t="shared" si="0"/>
        <v>12202.322</v>
      </c>
      <c r="I34">
        <f t="shared" si="13"/>
        <v>12300.794000000002</v>
      </c>
      <c r="J34">
        <f t="shared" si="1"/>
        <v>13031.128000000001</v>
      </c>
      <c r="S34" t="s">
        <v>30</v>
      </c>
      <c r="T34" s="6">
        <v>82.06</v>
      </c>
      <c r="U34" s="6">
        <v>10156.4</v>
      </c>
      <c r="V34" s="6">
        <f t="shared" si="14"/>
        <v>0.26084857201561534</v>
      </c>
      <c r="W34" s="6">
        <f>0.9579*V34^0.703</f>
        <v>0.3724270895841964</v>
      </c>
      <c r="X34" s="6">
        <v>0.50009999999999999</v>
      </c>
      <c r="Y34" s="6">
        <f t="shared" si="2"/>
        <v>10446.558301784118</v>
      </c>
      <c r="Z34" s="6">
        <f t="shared" si="3"/>
        <v>11021.28804654247</v>
      </c>
      <c r="AA34" s="6">
        <f t="shared" si="4"/>
        <v>11283.297194888186</v>
      </c>
      <c r="AB34" s="6">
        <f t="shared" si="5"/>
        <v>12052.420823903036</v>
      </c>
      <c r="AC34" s="6">
        <f t="shared" si="6"/>
        <v>12567.987212583321</v>
      </c>
      <c r="AD34" s="6">
        <f t="shared" si="7"/>
        <v>12669.410108717148</v>
      </c>
      <c r="AE34" s="6">
        <f t="shared" si="8"/>
        <v>13421.629921709693</v>
      </c>
    </row>
    <row r="35" spans="1:31" x14ac:dyDescent="0.25">
      <c r="A35" t="s">
        <v>31</v>
      </c>
      <c r="B35">
        <v>6.34</v>
      </c>
      <c r="C35">
        <v>1</v>
      </c>
      <c r="D35">
        <f t="shared" si="9"/>
        <v>783.62399999999991</v>
      </c>
      <c r="E35">
        <f t="shared" si="10"/>
        <v>826.73599999999999</v>
      </c>
      <c r="F35">
        <f t="shared" si="11"/>
        <v>846.39</v>
      </c>
      <c r="G35">
        <f t="shared" si="12"/>
        <v>904.08399999999995</v>
      </c>
      <c r="H35">
        <f t="shared" si="0"/>
        <v>942.75799999999992</v>
      </c>
      <c r="I35">
        <f t="shared" si="13"/>
        <v>950.36599999999999</v>
      </c>
      <c r="J35">
        <f t="shared" si="1"/>
        <v>1006.792</v>
      </c>
      <c r="S35" t="s">
        <v>31</v>
      </c>
      <c r="T35" s="6">
        <v>6.34</v>
      </c>
      <c r="U35" s="6">
        <v>7902</v>
      </c>
      <c r="V35" s="6">
        <f t="shared" si="14"/>
        <v>0.20294842818985001</v>
      </c>
      <c r="W35" s="6">
        <f>0.9579*V35^0.703</f>
        <v>0.31218520325280941</v>
      </c>
      <c r="X35" s="6">
        <v>0.25609999999999999</v>
      </c>
      <c r="Y35" s="6">
        <f t="shared" ref="Y35:Y66" si="18">5.53*X35*W35*D35</f>
        <v>346.46131802823908</v>
      </c>
      <c r="Z35" s="6">
        <f t="shared" ref="Z35:Z66" si="19">5.53*X35*W35*E35</f>
        <v>365.52229668998689</v>
      </c>
      <c r="AA35" s="6">
        <f t="shared" ref="AA35:AA66" si="20">5.53*X35*W35*F35</f>
        <v>374.21186049166602</v>
      </c>
      <c r="AB35" s="6">
        <f t="shared" ref="AB35:AB66" si="21">5.53*X35*W35*G35</f>
        <v>399.71993487724023</v>
      </c>
      <c r="AC35" s="6">
        <f t="shared" ref="AC35:AC66" si="22">5.53*X35*W35*H35</f>
        <v>416.81875397086691</v>
      </c>
      <c r="AD35" s="6">
        <f t="shared" ref="AD35:AD66" si="23">5.53*X35*W35*I35</f>
        <v>420.18245608764596</v>
      </c>
      <c r="AE35" s="6">
        <f t="shared" ref="AE35:AE66" si="24">5.53*X35*W35*J35</f>
        <v>445.12991345375707</v>
      </c>
    </row>
    <row r="36" spans="1:31" x14ac:dyDescent="0.25">
      <c r="A36" t="s">
        <v>32</v>
      </c>
      <c r="B36">
        <v>6.33</v>
      </c>
      <c r="C36">
        <v>1</v>
      </c>
      <c r="D36">
        <f t="shared" si="9"/>
        <v>782.38799999999992</v>
      </c>
      <c r="E36">
        <f t="shared" si="10"/>
        <v>825.43200000000002</v>
      </c>
      <c r="F36">
        <f t="shared" si="11"/>
        <v>845.05500000000006</v>
      </c>
      <c r="G36">
        <f t="shared" si="12"/>
        <v>902.65800000000002</v>
      </c>
      <c r="H36">
        <f t="shared" si="0"/>
        <v>941.27099999999996</v>
      </c>
      <c r="I36">
        <f t="shared" si="13"/>
        <v>948.86700000000008</v>
      </c>
      <c r="J36">
        <f t="shared" si="1"/>
        <v>1005.2040000000001</v>
      </c>
      <c r="S36" t="s">
        <v>32</v>
      </c>
      <c r="T36" s="6">
        <v>6.33</v>
      </c>
      <c r="U36" s="6">
        <v>594</v>
      </c>
      <c r="V36" s="6">
        <f t="shared" si="14"/>
        <v>1.5255804396959113E-2</v>
      </c>
      <c r="W36" s="6">
        <f>0.9579*V36^0.703</f>
        <v>5.0614512333719469E-2</v>
      </c>
      <c r="X36" s="6">
        <v>0.67800000000000005</v>
      </c>
      <c r="Y36" s="6">
        <f t="shared" si="18"/>
        <v>148.47456541060791</v>
      </c>
      <c r="Z36" s="6">
        <f t="shared" si="19"/>
        <v>156.64306900924979</v>
      </c>
      <c r="AA36" s="6">
        <f t="shared" si="20"/>
        <v>160.36694564980712</v>
      </c>
      <c r="AB36" s="6">
        <f t="shared" si="21"/>
        <v>171.29832546563665</v>
      </c>
      <c r="AC36" s="6">
        <f t="shared" si="22"/>
        <v>178.6259536938301</v>
      </c>
      <c r="AD36" s="6">
        <f t="shared" si="23"/>
        <v>180.06745432888457</v>
      </c>
      <c r="AE36" s="6">
        <f t="shared" si="24"/>
        <v>190.7585840388717</v>
      </c>
    </row>
    <row r="37" spans="1:31" x14ac:dyDescent="0.25">
      <c r="A37" t="s">
        <v>33</v>
      </c>
      <c r="B37">
        <v>1.29</v>
      </c>
      <c r="D37">
        <f t="shared" si="9"/>
        <v>159.44399999999999</v>
      </c>
      <c r="E37">
        <f t="shared" si="10"/>
        <v>168.21600000000001</v>
      </c>
      <c r="F37">
        <f t="shared" si="11"/>
        <v>172.215</v>
      </c>
      <c r="G37">
        <f t="shared" si="12"/>
        <v>183.95400000000001</v>
      </c>
      <c r="H37">
        <f t="shared" si="0"/>
        <v>191.82299999999998</v>
      </c>
      <c r="I37">
        <f t="shared" si="13"/>
        <v>193.37100000000001</v>
      </c>
      <c r="J37">
        <f t="shared" si="1"/>
        <v>204.85200000000003</v>
      </c>
      <c r="S37" t="s">
        <v>33</v>
      </c>
      <c r="T37" s="6">
        <v>1.29</v>
      </c>
      <c r="U37" s="6" t="s">
        <v>119</v>
      </c>
      <c r="V37" s="6">
        <v>1</v>
      </c>
      <c r="W37" s="6">
        <v>1</v>
      </c>
      <c r="X37" s="6">
        <v>1.9069</v>
      </c>
      <c r="Y37" s="6">
        <f t="shared" si="18"/>
        <v>1681.3620127080001</v>
      </c>
      <c r="Z37" s="6">
        <f t="shared" si="19"/>
        <v>1773.8641299120004</v>
      </c>
      <c r="AA37" s="6">
        <f t="shared" si="20"/>
        <v>1816.0342127550002</v>
      </c>
      <c r="AB37" s="6">
        <f t="shared" si="21"/>
        <v>1939.8238107780003</v>
      </c>
      <c r="AC37" s="6">
        <f t="shared" si="22"/>
        <v>2022.803651211</v>
      </c>
      <c r="AD37" s="6">
        <f t="shared" si="23"/>
        <v>2039.1275542470005</v>
      </c>
      <c r="AE37" s="6">
        <f t="shared" si="24"/>
        <v>2160.1965017640005</v>
      </c>
    </row>
    <row r="38" spans="1:31" x14ac:dyDescent="0.25">
      <c r="A38" t="s">
        <v>34</v>
      </c>
      <c r="B38">
        <v>94.1</v>
      </c>
      <c r="C38">
        <v>1</v>
      </c>
      <c r="D38">
        <f t="shared" si="9"/>
        <v>11630.759999999998</v>
      </c>
      <c r="E38">
        <f t="shared" si="10"/>
        <v>12270.64</v>
      </c>
      <c r="F38">
        <f t="shared" si="11"/>
        <v>12562.349999999999</v>
      </c>
      <c r="G38">
        <f t="shared" si="12"/>
        <v>13418.659999999998</v>
      </c>
      <c r="H38">
        <f t="shared" si="0"/>
        <v>13992.669999999998</v>
      </c>
      <c r="I38">
        <f t="shared" si="13"/>
        <v>14105.59</v>
      </c>
      <c r="J38">
        <f t="shared" si="1"/>
        <v>14943.08</v>
      </c>
      <c r="S38" t="s">
        <v>34</v>
      </c>
      <c r="T38" s="6">
        <v>94.1</v>
      </c>
      <c r="U38" s="6">
        <v>1372</v>
      </c>
      <c r="V38" s="6">
        <f t="shared" si="14"/>
        <v>3.5237312512841588E-2</v>
      </c>
      <c r="W38" s="6">
        <f>0.9579*V38^0.703</f>
        <v>9.1172345223709761E-2</v>
      </c>
      <c r="X38" s="6">
        <v>0.11890000000000001</v>
      </c>
      <c r="Y38" s="6">
        <f t="shared" si="18"/>
        <v>697.23343721400113</v>
      </c>
      <c r="Z38" s="6">
        <f t="shared" si="19"/>
        <v>735.59255835522447</v>
      </c>
      <c r="AA38" s="6">
        <f t="shared" si="20"/>
        <v>753.07980475784098</v>
      </c>
      <c r="AB38" s="6">
        <f t="shared" si="21"/>
        <v>804.41333452036042</v>
      </c>
      <c r="AC38" s="6">
        <f t="shared" si="22"/>
        <v>838.82372260292846</v>
      </c>
      <c r="AD38" s="6">
        <f t="shared" si="23"/>
        <v>845.59297927490923</v>
      </c>
      <c r="AE38" s="6">
        <f t="shared" si="24"/>
        <v>895.7982995920986</v>
      </c>
    </row>
    <row r="39" spans="1:31" x14ac:dyDescent="0.25">
      <c r="A39" t="s">
        <v>35</v>
      </c>
      <c r="B39">
        <v>5.43</v>
      </c>
      <c r="D39">
        <f t="shared" si="9"/>
        <v>671.14799999999991</v>
      </c>
      <c r="E39">
        <f t="shared" si="10"/>
        <v>708.072</v>
      </c>
      <c r="F39">
        <f t="shared" si="11"/>
        <v>724.90499999999997</v>
      </c>
      <c r="G39">
        <f t="shared" si="12"/>
        <v>774.31799999999998</v>
      </c>
      <c r="H39">
        <f t="shared" si="0"/>
        <v>807.44099999999992</v>
      </c>
      <c r="I39">
        <f t="shared" si="13"/>
        <v>813.95699999999999</v>
      </c>
      <c r="J39">
        <f t="shared" si="1"/>
        <v>862.28399999999999</v>
      </c>
      <c r="S39" t="s">
        <v>35</v>
      </c>
      <c r="T39" s="6">
        <v>5.43</v>
      </c>
      <c r="U39" s="6" t="s">
        <v>119</v>
      </c>
      <c r="V39" s="6">
        <v>1</v>
      </c>
      <c r="W39" s="6">
        <v>1</v>
      </c>
      <c r="X39" s="6">
        <v>0.22550000000000001</v>
      </c>
      <c r="Y39" s="6">
        <f t="shared" si="18"/>
        <v>836.93162321999989</v>
      </c>
      <c r="Z39" s="6">
        <f t="shared" si="19"/>
        <v>882.97640507999995</v>
      </c>
      <c r="AA39" s="6">
        <f t="shared" si="20"/>
        <v>903.96740857499992</v>
      </c>
      <c r="AB39" s="6">
        <f t="shared" si="21"/>
        <v>965.58616076999999</v>
      </c>
      <c r="AC39" s="6">
        <f t="shared" si="22"/>
        <v>1006.8910386149998</v>
      </c>
      <c r="AD39" s="6">
        <f t="shared" si="23"/>
        <v>1015.016588355</v>
      </c>
      <c r="AE39" s="6">
        <f t="shared" si="24"/>
        <v>1075.2810822599999</v>
      </c>
    </row>
    <row r="40" spans="1:31" x14ac:dyDescent="0.25">
      <c r="A40" t="s">
        <v>36</v>
      </c>
      <c r="B40">
        <v>64.290000000000006</v>
      </c>
      <c r="D40">
        <f t="shared" si="9"/>
        <v>7946.2440000000006</v>
      </c>
      <c r="E40">
        <f t="shared" si="10"/>
        <v>8383.4160000000011</v>
      </c>
      <c r="F40">
        <f t="shared" si="11"/>
        <v>8582.7150000000001</v>
      </c>
      <c r="G40">
        <f t="shared" si="12"/>
        <v>9167.7540000000008</v>
      </c>
      <c r="H40">
        <f t="shared" si="0"/>
        <v>9559.9230000000007</v>
      </c>
      <c r="I40">
        <f t="shared" si="13"/>
        <v>9637.0710000000017</v>
      </c>
      <c r="J40">
        <f t="shared" si="1"/>
        <v>10209.252000000002</v>
      </c>
      <c r="S40" t="s">
        <v>36</v>
      </c>
      <c r="T40" s="6">
        <v>64.290000000000006</v>
      </c>
      <c r="U40" s="6" t="s">
        <v>119</v>
      </c>
      <c r="V40" s="6">
        <v>1</v>
      </c>
      <c r="W40" s="6">
        <v>1</v>
      </c>
      <c r="X40" s="6">
        <v>7.0900000000000005E-2</v>
      </c>
      <c r="Y40" s="6">
        <f t="shared" si="18"/>
        <v>3115.5395087880006</v>
      </c>
      <c r="Z40" s="6">
        <f t="shared" si="19"/>
        <v>3286.944595032001</v>
      </c>
      <c r="AA40" s="6">
        <f t="shared" si="20"/>
        <v>3365.0851490550008</v>
      </c>
      <c r="AB40" s="6">
        <f t="shared" si="21"/>
        <v>3594.4654850580009</v>
      </c>
      <c r="AC40" s="6">
        <f t="shared" si="22"/>
        <v>3748.2259300710007</v>
      </c>
      <c r="AD40" s="6">
        <f t="shared" si="23"/>
        <v>3778.4738864670012</v>
      </c>
      <c r="AE40" s="6">
        <f t="shared" si="24"/>
        <v>4002.8128964040015</v>
      </c>
    </row>
    <row r="41" spans="1:31" x14ac:dyDescent="0.25">
      <c r="A41" t="s">
        <v>37</v>
      </c>
      <c r="B41">
        <v>1.67</v>
      </c>
      <c r="C41">
        <v>1</v>
      </c>
      <c r="D41">
        <f t="shared" si="9"/>
        <v>206.41199999999998</v>
      </c>
      <c r="E41">
        <f t="shared" si="10"/>
        <v>217.768</v>
      </c>
      <c r="F41">
        <f t="shared" si="11"/>
        <v>222.94499999999999</v>
      </c>
      <c r="G41">
        <f t="shared" si="12"/>
        <v>238.14199999999997</v>
      </c>
      <c r="H41">
        <f t="shared" si="0"/>
        <v>248.32899999999998</v>
      </c>
      <c r="I41">
        <f t="shared" si="13"/>
        <v>250.333</v>
      </c>
      <c r="J41">
        <f t="shared" si="1"/>
        <v>265.19600000000003</v>
      </c>
      <c r="S41" t="s">
        <v>37</v>
      </c>
      <c r="T41" s="6">
        <v>1.67</v>
      </c>
      <c r="U41" s="6">
        <v>17078.2</v>
      </c>
      <c r="V41" s="6">
        <f t="shared" si="14"/>
        <v>0.43862235463324434</v>
      </c>
      <c r="W41" s="6">
        <f>0.9579*V41^0.703</f>
        <v>0.53667328721599838</v>
      </c>
      <c r="X41" s="6">
        <v>0.42520000000000002</v>
      </c>
      <c r="Y41" s="6">
        <f t="shared" si="18"/>
        <v>260.47335741164386</v>
      </c>
      <c r="Z41" s="6">
        <f t="shared" si="19"/>
        <v>274.80360684853042</v>
      </c>
      <c r="AA41" s="6">
        <f t="shared" si="20"/>
        <v>281.33651468005223</v>
      </c>
      <c r="AB41" s="6">
        <f t="shared" si="21"/>
        <v>300.51376025000332</v>
      </c>
      <c r="AC41" s="6">
        <f t="shared" si="22"/>
        <v>313.36883695073982</v>
      </c>
      <c r="AD41" s="6">
        <f t="shared" si="23"/>
        <v>315.8977044984257</v>
      </c>
      <c r="AE41" s="6">
        <f t="shared" si="24"/>
        <v>334.65347214376254</v>
      </c>
    </row>
    <row r="42" spans="1:31" x14ac:dyDescent="0.25">
      <c r="A42" t="s">
        <v>38</v>
      </c>
      <c r="B42">
        <v>1.85</v>
      </c>
      <c r="C42">
        <v>1</v>
      </c>
      <c r="D42">
        <f t="shared" si="9"/>
        <v>228.66</v>
      </c>
      <c r="E42">
        <f t="shared" si="10"/>
        <v>241.24</v>
      </c>
      <c r="F42">
        <f t="shared" si="11"/>
        <v>246.97500000000002</v>
      </c>
      <c r="G42">
        <f t="shared" si="12"/>
        <v>263.81</v>
      </c>
      <c r="H42">
        <f t="shared" si="0"/>
        <v>275.09499999999997</v>
      </c>
      <c r="I42">
        <f t="shared" si="13"/>
        <v>277.315</v>
      </c>
      <c r="J42">
        <f t="shared" si="1"/>
        <v>293.78000000000003</v>
      </c>
      <c r="S42" t="s">
        <v>38</v>
      </c>
      <c r="T42" s="6">
        <v>1.85</v>
      </c>
      <c r="U42" s="6">
        <v>1640</v>
      </c>
      <c r="V42" s="6">
        <f t="shared" si="14"/>
        <v>4.2120402712143006E-2</v>
      </c>
      <c r="W42" s="6">
        <f>0.9579*V42^0.703</f>
        <v>0.10335664682611334</v>
      </c>
      <c r="X42" s="6">
        <v>0.73580000000000001</v>
      </c>
      <c r="Y42" s="6">
        <f t="shared" si="18"/>
        <v>96.164222610798731</v>
      </c>
      <c r="Z42" s="6">
        <f t="shared" si="19"/>
        <v>101.45481090977472</v>
      </c>
      <c r="AA42" s="6">
        <f t="shared" si="20"/>
        <v>103.86669675195495</v>
      </c>
      <c r="AB42" s="6">
        <f t="shared" si="21"/>
        <v>110.94674874029045</v>
      </c>
      <c r="AC42" s="6">
        <f t="shared" si="22"/>
        <v>115.69271765554831</v>
      </c>
      <c r="AD42" s="6">
        <f t="shared" si="23"/>
        <v>116.62635088477937</v>
      </c>
      <c r="AE42" s="6">
        <f t="shared" si="24"/>
        <v>123.55079733490972</v>
      </c>
    </row>
    <row r="43" spans="1:31" x14ac:dyDescent="0.25">
      <c r="A43" t="s">
        <v>39</v>
      </c>
      <c r="B43">
        <v>82.73</v>
      </c>
      <c r="D43">
        <f t="shared" si="9"/>
        <v>10225.428</v>
      </c>
      <c r="E43">
        <f t="shared" si="10"/>
        <v>10787.992</v>
      </c>
      <c r="F43">
        <f t="shared" si="11"/>
        <v>11044.455</v>
      </c>
      <c r="G43">
        <f t="shared" si="12"/>
        <v>11797.298000000001</v>
      </c>
      <c r="H43">
        <f t="shared" si="0"/>
        <v>12301.950999999999</v>
      </c>
      <c r="I43">
        <f t="shared" si="13"/>
        <v>12401.227000000001</v>
      </c>
      <c r="J43">
        <f t="shared" si="1"/>
        <v>13137.524000000001</v>
      </c>
      <c r="S43" t="s">
        <v>39</v>
      </c>
      <c r="T43" s="6">
        <v>82.73</v>
      </c>
      <c r="U43" s="6" t="s">
        <v>119</v>
      </c>
      <c r="V43" s="6">
        <v>1</v>
      </c>
      <c r="W43" s="6">
        <v>1</v>
      </c>
      <c r="X43" s="6">
        <v>0.67220000000000002</v>
      </c>
      <c r="Y43" s="6">
        <f t="shared" si="18"/>
        <v>38010.635839848001</v>
      </c>
      <c r="Z43" s="6">
        <f t="shared" si="19"/>
        <v>40101.835869872004</v>
      </c>
      <c r="AA43" s="6">
        <f t="shared" si="20"/>
        <v>41055.177060030001</v>
      </c>
      <c r="AB43" s="6">
        <f t="shared" si="21"/>
        <v>43853.694747268004</v>
      </c>
      <c r="AC43" s="6">
        <f t="shared" si="22"/>
        <v>45729.624185966</v>
      </c>
      <c r="AD43" s="6">
        <f t="shared" si="23"/>
        <v>46098.659485382006</v>
      </c>
      <c r="AE43" s="6">
        <f t="shared" si="24"/>
        <v>48835.671289384009</v>
      </c>
    </row>
    <row r="44" spans="1:31" x14ac:dyDescent="0.25">
      <c r="A44" t="s">
        <v>40</v>
      </c>
      <c r="B44">
        <v>11.13</v>
      </c>
      <c r="D44">
        <f t="shared" si="9"/>
        <v>1375.6680000000001</v>
      </c>
      <c r="E44">
        <f t="shared" si="10"/>
        <v>1451.3520000000001</v>
      </c>
      <c r="F44">
        <f t="shared" si="11"/>
        <v>1485.855</v>
      </c>
      <c r="G44">
        <f t="shared" si="12"/>
        <v>1587.1380000000001</v>
      </c>
      <c r="H44">
        <f t="shared" si="0"/>
        <v>1655.0309999999999</v>
      </c>
      <c r="I44">
        <f t="shared" si="13"/>
        <v>1668.3870000000002</v>
      </c>
      <c r="J44">
        <f t="shared" si="1"/>
        <v>1767.4440000000002</v>
      </c>
      <c r="S44" t="s">
        <v>40</v>
      </c>
      <c r="T44" s="6">
        <v>11.13</v>
      </c>
      <c r="U44" s="6" t="s">
        <v>119</v>
      </c>
      <c r="V44" s="6">
        <v>1</v>
      </c>
      <c r="W44" s="6">
        <v>1</v>
      </c>
      <c r="X44" s="6">
        <v>1.9211</v>
      </c>
      <c r="Y44" s="6">
        <f t="shared" si="18"/>
        <v>14614.660745244</v>
      </c>
      <c r="Z44" s="6">
        <f t="shared" si="19"/>
        <v>15418.703569416</v>
      </c>
      <c r="AA44" s="6">
        <f t="shared" si="20"/>
        <v>15785.252503964999</v>
      </c>
      <c r="AB44" s="6">
        <f t="shared" si="21"/>
        <v>16861.250989254</v>
      </c>
      <c r="AC44" s="6">
        <f t="shared" si="22"/>
        <v>17582.524699172998</v>
      </c>
      <c r="AD44" s="6">
        <f t="shared" si="23"/>
        <v>17724.414609321</v>
      </c>
      <c r="AE44" s="6">
        <f t="shared" si="24"/>
        <v>18776.764776252003</v>
      </c>
    </row>
    <row r="45" spans="1:31" x14ac:dyDescent="0.25">
      <c r="A45" t="s">
        <v>41</v>
      </c>
      <c r="B45">
        <v>0.8</v>
      </c>
      <c r="C45">
        <v>1</v>
      </c>
      <c r="D45">
        <f t="shared" si="9"/>
        <v>98.88</v>
      </c>
      <c r="E45">
        <f t="shared" si="10"/>
        <v>104.32000000000001</v>
      </c>
      <c r="F45">
        <f t="shared" si="11"/>
        <v>106.80000000000001</v>
      </c>
      <c r="G45">
        <f t="shared" si="12"/>
        <v>114.08</v>
      </c>
      <c r="H45">
        <f t="shared" si="0"/>
        <v>118.96</v>
      </c>
      <c r="I45">
        <f t="shared" si="13"/>
        <v>119.92000000000002</v>
      </c>
      <c r="J45">
        <f t="shared" si="1"/>
        <v>127.04000000000002</v>
      </c>
      <c r="S45" t="s">
        <v>41</v>
      </c>
      <c r="T45" s="6">
        <v>0.8</v>
      </c>
      <c r="U45" s="6">
        <v>6931.4</v>
      </c>
      <c r="V45" s="6">
        <f t="shared" si="14"/>
        <v>0.17802034107252926</v>
      </c>
      <c r="W45" s="6">
        <f>0.9579*V45^0.703</f>
        <v>0.28470842726032586</v>
      </c>
      <c r="X45" s="6">
        <v>0.2097</v>
      </c>
      <c r="Y45" s="6">
        <f t="shared" si="18"/>
        <v>32.646177816526972</v>
      </c>
      <c r="Z45" s="6">
        <f t="shared" si="19"/>
        <v>34.442245851740438</v>
      </c>
      <c r="AA45" s="6">
        <f t="shared" si="20"/>
        <v>35.261041573675982</v>
      </c>
      <c r="AB45" s="6">
        <f t="shared" si="21"/>
        <v>37.664603209035164</v>
      </c>
      <c r="AC45" s="6">
        <f t="shared" si="22"/>
        <v>39.275781887682534</v>
      </c>
      <c r="AD45" s="6">
        <f t="shared" si="23"/>
        <v>39.592735070367269</v>
      </c>
      <c r="AE45" s="6">
        <f t="shared" si="24"/>
        <v>41.943471175279001</v>
      </c>
    </row>
    <row r="46" spans="1:31" x14ac:dyDescent="0.25">
      <c r="A46" t="s">
        <v>42</v>
      </c>
      <c r="B46">
        <v>8.1</v>
      </c>
      <c r="C46">
        <v>1</v>
      </c>
      <c r="D46">
        <f t="shared" si="9"/>
        <v>1001.1599999999999</v>
      </c>
      <c r="E46">
        <f t="shared" si="10"/>
        <v>1056.24</v>
      </c>
      <c r="F46">
        <f t="shared" si="11"/>
        <v>1081.3499999999999</v>
      </c>
      <c r="G46">
        <f t="shared" si="12"/>
        <v>1155.06</v>
      </c>
      <c r="H46">
        <f t="shared" si="0"/>
        <v>1204.4699999999998</v>
      </c>
      <c r="I46">
        <f t="shared" si="13"/>
        <v>1214.19</v>
      </c>
      <c r="J46">
        <f t="shared" si="1"/>
        <v>1286.28</v>
      </c>
      <c r="S46" t="s">
        <v>42</v>
      </c>
      <c r="T46" s="6">
        <v>8.1</v>
      </c>
      <c r="U46" s="6">
        <v>4323.2</v>
      </c>
      <c r="V46" s="6">
        <f t="shared" si="14"/>
        <v>0.11103349085679062</v>
      </c>
      <c r="W46" s="6">
        <f>0.9579*V46^0.703</f>
        <v>0.20430280582047777</v>
      </c>
      <c r="X46" s="6">
        <v>0.41570000000000001</v>
      </c>
      <c r="Y46" s="6">
        <f t="shared" si="18"/>
        <v>470.20038085227623</v>
      </c>
      <c r="Z46" s="6">
        <f t="shared" si="19"/>
        <v>496.0690102195536</v>
      </c>
      <c r="AA46" s="6">
        <f t="shared" si="20"/>
        <v>507.86206184287119</v>
      </c>
      <c r="AB46" s="6">
        <f t="shared" si="21"/>
        <v>542.48037467260997</v>
      </c>
      <c r="AC46" s="6">
        <f t="shared" si="22"/>
        <v>565.68605689913807</v>
      </c>
      <c r="AD46" s="6">
        <f t="shared" si="23"/>
        <v>570.2511091404225</v>
      </c>
      <c r="AE46" s="6">
        <f t="shared" si="24"/>
        <v>604.10857992994715</v>
      </c>
    </row>
    <row r="47" spans="1:31" x14ac:dyDescent="0.25">
      <c r="A47" t="s">
        <v>43</v>
      </c>
      <c r="B47">
        <v>9.9499999999999993</v>
      </c>
      <c r="D47">
        <f t="shared" si="9"/>
        <v>1229.82</v>
      </c>
      <c r="E47">
        <f t="shared" si="10"/>
        <v>1297.48</v>
      </c>
      <c r="F47">
        <f t="shared" si="11"/>
        <v>1328.3249999999998</v>
      </c>
      <c r="G47">
        <f t="shared" si="12"/>
        <v>1418.87</v>
      </c>
      <c r="H47">
        <f t="shared" si="0"/>
        <v>1479.5649999999998</v>
      </c>
      <c r="I47">
        <f t="shared" si="13"/>
        <v>1491.5049999999999</v>
      </c>
      <c r="J47">
        <f t="shared" si="1"/>
        <v>1580.06</v>
      </c>
      <c r="S47" t="s">
        <v>43</v>
      </c>
      <c r="T47" s="6">
        <v>9.9499999999999993</v>
      </c>
      <c r="U47" s="6" t="s">
        <v>119</v>
      </c>
      <c r="V47" s="6">
        <v>1</v>
      </c>
      <c r="W47" s="6">
        <v>1</v>
      </c>
      <c r="X47" s="6">
        <v>0.5897</v>
      </c>
      <c r="Y47" s="6">
        <f t="shared" si="18"/>
        <v>4010.4934426199998</v>
      </c>
      <c r="Z47" s="6">
        <f t="shared" si="19"/>
        <v>4231.1354766800005</v>
      </c>
      <c r="AA47" s="6">
        <f t="shared" si="20"/>
        <v>4331.7222863249999</v>
      </c>
      <c r="AB47" s="6">
        <f t="shared" si="21"/>
        <v>4626.9932436700001</v>
      </c>
      <c r="AC47" s="6">
        <f t="shared" si="22"/>
        <v>4824.9221271649994</v>
      </c>
      <c r="AD47" s="6">
        <f t="shared" si="23"/>
        <v>4863.8589567049994</v>
      </c>
      <c r="AE47" s="6">
        <f t="shared" si="24"/>
        <v>5152.6404424599996</v>
      </c>
    </row>
    <row r="48" spans="1:31" x14ac:dyDescent="0.25">
      <c r="A48" t="s">
        <v>44</v>
      </c>
      <c r="B48">
        <v>0.33</v>
      </c>
      <c r="D48">
        <f t="shared" si="9"/>
        <v>40.787999999999997</v>
      </c>
      <c r="E48">
        <f t="shared" si="10"/>
        <v>43.032000000000004</v>
      </c>
      <c r="F48">
        <f t="shared" si="11"/>
        <v>44.055</v>
      </c>
      <c r="G48">
        <f t="shared" si="12"/>
        <v>47.058</v>
      </c>
      <c r="H48">
        <f t="shared" si="0"/>
        <v>49.070999999999998</v>
      </c>
      <c r="I48">
        <f t="shared" si="13"/>
        <v>49.467000000000006</v>
      </c>
      <c r="J48">
        <f t="shared" si="1"/>
        <v>52.404000000000003</v>
      </c>
      <c r="S48" t="s">
        <v>44</v>
      </c>
      <c r="T48" s="6">
        <v>0.33</v>
      </c>
      <c r="U48" s="6" t="s">
        <v>119</v>
      </c>
      <c r="V48" s="6">
        <v>1</v>
      </c>
      <c r="W48" s="6">
        <v>1</v>
      </c>
      <c r="X48" s="6">
        <v>1.9000000000000001E-4</v>
      </c>
      <c r="Y48" s="6">
        <f t="shared" si="18"/>
        <v>4.2855951600000004E-2</v>
      </c>
      <c r="Z48" s="6">
        <f t="shared" si="19"/>
        <v>4.521372240000001E-2</v>
      </c>
      <c r="AA48" s="6">
        <f t="shared" si="20"/>
        <v>4.6288588500000005E-2</v>
      </c>
      <c r="AB48" s="6">
        <f t="shared" si="21"/>
        <v>4.9443840600000004E-2</v>
      </c>
      <c r="AC48" s="6">
        <f t="shared" si="22"/>
        <v>5.1558899700000001E-2</v>
      </c>
      <c r="AD48" s="6">
        <f t="shared" si="23"/>
        <v>5.1974976900000011E-2</v>
      </c>
      <c r="AE48" s="6">
        <f t="shared" si="24"/>
        <v>5.5060882800000009E-2</v>
      </c>
    </row>
    <row r="49" spans="1:31" x14ac:dyDescent="0.25">
      <c r="A49" t="s">
        <v>127</v>
      </c>
      <c r="B49" s="12">
        <v>252</v>
      </c>
      <c r="C49">
        <v>1</v>
      </c>
      <c r="D49">
        <f t="shared" si="9"/>
        <v>31147.199999999997</v>
      </c>
      <c r="E49">
        <f t="shared" si="10"/>
        <v>32860.800000000003</v>
      </c>
      <c r="F49">
        <f t="shared" si="11"/>
        <v>33642</v>
      </c>
      <c r="G49">
        <f t="shared" si="12"/>
        <v>35935.199999999997</v>
      </c>
      <c r="H49">
        <f t="shared" si="0"/>
        <v>37472.399999999994</v>
      </c>
      <c r="I49">
        <f t="shared" si="13"/>
        <v>37774.800000000003</v>
      </c>
      <c r="J49">
        <f t="shared" si="1"/>
        <v>40017.600000000006</v>
      </c>
      <c r="S49" t="s">
        <v>127</v>
      </c>
      <c r="T49" s="6">
        <v>252</v>
      </c>
      <c r="U49" s="6">
        <v>3620.7</v>
      </c>
      <c r="V49" s="6">
        <f t="shared" si="14"/>
        <v>9.2991062256009852E-2</v>
      </c>
      <c r="W49" s="6">
        <f>0.9579*V49^0.703</f>
        <v>0.1803575565886158</v>
      </c>
      <c r="X49" s="6">
        <v>0.68469999999999998</v>
      </c>
      <c r="Y49" s="6">
        <f t="shared" si="18"/>
        <v>21270.554603038923</v>
      </c>
      <c r="Z49" s="6">
        <f t="shared" si="19"/>
        <v>22440.779289937509</v>
      </c>
      <c r="AA49" s="6">
        <f t="shared" si="20"/>
        <v>22974.264073670685</v>
      </c>
      <c r="AB49" s="6">
        <f t="shared" si="21"/>
        <v>24540.300051726135</v>
      </c>
      <c r="AC49" s="6">
        <f t="shared" si="22"/>
        <v>25590.060432620452</v>
      </c>
      <c r="AD49" s="6">
        <f t="shared" si="23"/>
        <v>25796.570671484911</v>
      </c>
      <c r="AE49" s="6">
        <f t="shared" si="24"/>
        <v>27328.188276396293</v>
      </c>
    </row>
    <row r="50" spans="1:31" x14ac:dyDescent="0.25">
      <c r="A50" t="s">
        <v>122</v>
      </c>
      <c r="B50" s="11">
        <v>1279</v>
      </c>
      <c r="C50">
        <v>1</v>
      </c>
      <c r="D50">
        <f t="shared" si="9"/>
        <v>158084.4</v>
      </c>
      <c r="E50">
        <f t="shared" si="10"/>
        <v>166781.6</v>
      </c>
      <c r="F50">
        <f t="shared" si="11"/>
        <v>170746.5</v>
      </c>
      <c r="G50">
        <f t="shared" si="12"/>
        <v>182385.4</v>
      </c>
      <c r="H50">
        <f t="shared" si="0"/>
        <v>190187.3</v>
      </c>
      <c r="I50">
        <f t="shared" si="13"/>
        <v>191722.1</v>
      </c>
      <c r="J50">
        <f t="shared" si="1"/>
        <v>203105.2</v>
      </c>
      <c r="S50" t="s">
        <v>122</v>
      </c>
      <c r="T50" s="9">
        <v>1279</v>
      </c>
      <c r="U50" s="6">
        <v>1452.2</v>
      </c>
      <c r="V50" s="6">
        <f t="shared" si="14"/>
        <v>3.729710293815492E-2</v>
      </c>
      <c r="W50" s="6">
        <f>0.9579*V50^0.703</f>
        <v>9.4887229853324262E-2</v>
      </c>
      <c r="X50" s="8">
        <v>1333</v>
      </c>
      <c r="Y50" s="6">
        <f t="shared" si="18"/>
        <v>110573756.47310373</v>
      </c>
      <c r="Z50" s="6">
        <f t="shared" si="19"/>
        <v>116657102.29848486</v>
      </c>
      <c r="AA50" s="6">
        <f t="shared" si="20"/>
        <v>119430392.30711448</v>
      </c>
      <c r="AB50" s="6">
        <f t="shared" si="21"/>
        <v>127571340.39696272</v>
      </c>
      <c r="AC50" s="6">
        <f t="shared" si="22"/>
        <v>133028459.44620165</v>
      </c>
      <c r="AD50" s="6">
        <f t="shared" si="23"/>
        <v>134101991.0624454</v>
      </c>
      <c r="AE50" s="6">
        <f t="shared" si="24"/>
        <v>142064017.21625304</v>
      </c>
    </row>
    <row r="51" spans="1:31" x14ac:dyDescent="0.25">
      <c r="A51" t="s">
        <v>45</v>
      </c>
      <c r="B51">
        <v>33.770000000000003</v>
      </c>
      <c r="C51">
        <v>1</v>
      </c>
      <c r="D51">
        <f t="shared" si="9"/>
        <v>4173.9719999999998</v>
      </c>
      <c r="E51">
        <f t="shared" si="10"/>
        <v>4403.6080000000002</v>
      </c>
      <c r="F51">
        <f t="shared" si="11"/>
        <v>4508.2950000000001</v>
      </c>
      <c r="G51">
        <f t="shared" si="12"/>
        <v>4815.6019999999999</v>
      </c>
      <c r="H51">
        <f t="shared" si="0"/>
        <v>5021.5990000000002</v>
      </c>
      <c r="I51">
        <f t="shared" si="13"/>
        <v>5062.1230000000005</v>
      </c>
      <c r="J51">
        <f t="shared" si="1"/>
        <v>5362.6760000000013</v>
      </c>
      <c r="S51" t="s">
        <v>45</v>
      </c>
      <c r="T51" s="6">
        <v>33.770000000000003</v>
      </c>
      <c r="U51" s="6">
        <v>15603.9</v>
      </c>
      <c r="V51" s="6">
        <f t="shared" si="14"/>
        <v>0.40075765358537085</v>
      </c>
      <c r="W51" s="6">
        <f>0.9579*V51^0.703</f>
        <v>0.50367001452561644</v>
      </c>
      <c r="X51" s="6">
        <v>0.8206</v>
      </c>
      <c r="Y51" s="6">
        <f t="shared" si="18"/>
        <v>9540.085603879761</v>
      </c>
      <c r="Z51" s="6">
        <f t="shared" si="19"/>
        <v>10064.944682410363</v>
      </c>
      <c r="AA51" s="6">
        <f t="shared" si="20"/>
        <v>10304.21867409343</v>
      </c>
      <c r="AB51" s="6">
        <f t="shared" si="21"/>
        <v>11006.603617421148</v>
      </c>
      <c r="AC51" s="6">
        <f t="shared" si="22"/>
        <v>11477.433084926541</v>
      </c>
      <c r="AD51" s="6">
        <f t="shared" si="23"/>
        <v>11570.055275255472</v>
      </c>
      <c r="AE51" s="6">
        <f t="shared" si="24"/>
        <v>12257.003186861702</v>
      </c>
    </row>
    <row r="52" spans="1:31" x14ac:dyDescent="0.25">
      <c r="A52" t="s">
        <v>46</v>
      </c>
      <c r="B52">
        <v>4.63</v>
      </c>
      <c r="C52">
        <v>1</v>
      </c>
      <c r="D52">
        <f t="shared" si="9"/>
        <v>572.26799999999992</v>
      </c>
      <c r="E52">
        <f t="shared" si="10"/>
        <v>603.75200000000007</v>
      </c>
      <c r="F52">
        <f t="shared" si="11"/>
        <v>618.10500000000002</v>
      </c>
      <c r="G52">
        <f t="shared" si="12"/>
        <v>660.23799999999994</v>
      </c>
      <c r="H52">
        <f t="shared" si="0"/>
        <v>688.48099999999988</v>
      </c>
      <c r="I52">
        <f t="shared" si="13"/>
        <v>694.03700000000003</v>
      </c>
      <c r="J52">
        <f t="shared" si="1"/>
        <v>735.24400000000003</v>
      </c>
      <c r="S52" t="s">
        <v>46</v>
      </c>
      <c r="T52" s="6">
        <v>4.63</v>
      </c>
      <c r="U52" s="6">
        <v>52034.8</v>
      </c>
      <c r="V52" s="6">
        <f t="shared" si="14"/>
        <v>1.3364187384425725</v>
      </c>
      <c r="W52" s="6">
        <f>0.9579*V52^0.703</f>
        <v>1.174512898122043</v>
      </c>
      <c r="X52" s="6">
        <v>0.5212</v>
      </c>
      <c r="Y52" s="6">
        <f t="shared" si="18"/>
        <v>1937.2550003107153</v>
      </c>
      <c r="Z52" s="6">
        <f t="shared" si="19"/>
        <v>2043.8353724960948</v>
      </c>
      <c r="AA52" s="6">
        <f t="shared" si="20"/>
        <v>2092.4234833453115</v>
      </c>
      <c r="AB52" s="6">
        <f t="shared" si="21"/>
        <v>2235.0530990639809</v>
      </c>
      <c r="AC52" s="6">
        <f t="shared" si="22"/>
        <v>2330.6619623479237</v>
      </c>
      <c r="AD52" s="6">
        <f t="shared" si="23"/>
        <v>2349.4702633218144</v>
      </c>
      <c r="AE52" s="6">
        <f t="shared" si="24"/>
        <v>2488.965162211502</v>
      </c>
    </row>
    <row r="53" spans="1:31" x14ac:dyDescent="0.25">
      <c r="A53" t="s">
        <v>47</v>
      </c>
      <c r="B53">
        <v>7.73</v>
      </c>
      <c r="D53">
        <f t="shared" si="9"/>
        <v>955.428</v>
      </c>
      <c r="E53">
        <f t="shared" si="10"/>
        <v>1007.9920000000001</v>
      </c>
      <c r="F53">
        <f t="shared" si="11"/>
        <v>1031.9550000000002</v>
      </c>
      <c r="G53">
        <f t="shared" si="12"/>
        <v>1102.298</v>
      </c>
      <c r="H53">
        <f t="shared" si="0"/>
        <v>1149.451</v>
      </c>
      <c r="I53">
        <f t="shared" si="13"/>
        <v>1158.7270000000001</v>
      </c>
      <c r="J53">
        <f t="shared" si="1"/>
        <v>1227.5240000000001</v>
      </c>
      <c r="S53" t="s">
        <v>47</v>
      </c>
      <c r="T53" s="6">
        <v>7.73</v>
      </c>
      <c r="U53" s="6" t="s">
        <v>119</v>
      </c>
      <c r="V53" s="6">
        <v>1</v>
      </c>
      <c r="W53" s="6">
        <v>1</v>
      </c>
      <c r="X53" s="6">
        <v>0.74029999999999996</v>
      </c>
      <c r="Y53" s="6">
        <f t="shared" si="18"/>
        <v>3911.3875166520002</v>
      </c>
      <c r="Z53" s="6">
        <f t="shared" si="19"/>
        <v>4126.5771211280007</v>
      </c>
      <c r="AA53" s="6">
        <f t="shared" si="20"/>
        <v>4224.6782643450006</v>
      </c>
      <c r="AB53" s="6">
        <f t="shared" si="21"/>
        <v>4512.6525879820001</v>
      </c>
      <c r="AC53" s="6">
        <f t="shared" si="22"/>
        <v>4705.6903214089998</v>
      </c>
      <c r="AD53" s="6">
        <f t="shared" si="23"/>
        <v>4743.6649574930007</v>
      </c>
      <c r="AE53" s="6">
        <f t="shared" si="24"/>
        <v>5025.3101751160002</v>
      </c>
    </row>
    <row r="54" spans="1:31" x14ac:dyDescent="0.25">
      <c r="A54" t="s">
        <v>48</v>
      </c>
      <c r="B54">
        <v>60.99</v>
      </c>
      <c r="C54">
        <v>1</v>
      </c>
      <c r="D54">
        <f t="shared" si="9"/>
        <v>7538.3639999999996</v>
      </c>
      <c r="E54">
        <f t="shared" si="10"/>
        <v>7953.0960000000005</v>
      </c>
      <c r="F54">
        <f t="shared" si="11"/>
        <v>8142.165</v>
      </c>
      <c r="G54">
        <f t="shared" si="12"/>
        <v>8697.1739999999991</v>
      </c>
      <c r="H54">
        <f t="shared" si="0"/>
        <v>9069.2129999999997</v>
      </c>
      <c r="I54">
        <f t="shared" si="13"/>
        <v>9142.4009999999998</v>
      </c>
      <c r="J54">
        <f t="shared" si="1"/>
        <v>9685.2120000000014</v>
      </c>
      <c r="S54" t="s">
        <v>48</v>
      </c>
      <c r="T54" s="6">
        <v>60.99</v>
      </c>
      <c r="U54" s="6">
        <v>35370.300000000003</v>
      </c>
      <c r="V54" s="6">
        <f t="shared" si="14"/>
        <v>0.90842151222519008</v>
      </c>
      <c r="W54" s="6">
        <f t="shared" ref="W54:W64" si="25">0.9579*V54^0.703</f>
        <v>0.89535697787783208</v>
      </c>
      <c r="X54" s="6">
        <v>0.41089999999999999</v>
      </c>
      <c r="Y54" s="6">
        <f t="shared" si="18"/>
        <v>15336.794529390023</v>
      </c>
      <c r="Z54" s="6">
        <f t="shared" si="19"/>
        <v>16180.566396702745</v>
      </c>
      <c r="AA54" s="6">
        <f t="shared" si="20"/>
        <v>16565.227100918837</v>
      </c>
      <c r="AB54" s="6">
        <f t="shared" si="21"/>
        <v>17694.392393940267</v>
      </c>
      <c r="AC54" s="6">
        <f t="shared" si="22"/>
        <v>18451.305392559032</v>
      </c>
      <c r="AD54" s="6">
        <f t="shared" si="23"/>
        <v>18600.2063103201</v>
      </c>
      <c r="AE54" s="6">
        <f t="shared" si="24"/>
        <v>19704.554783714691</v>
      </c>
    </row>
    <row r="55" spans="1:31" x14ac:dyDescent="0.25">
      <c r="A55" t="s">
        <v>49</v>
      </c>
      <c r="B55">
        <v>2.78</v>
      </c>
      <c r="C55">
        <v>1</v>
      </c>
      <c r="D55">
        <f t="shared" si="9"/>
        <v>343.60799999999995</v>
      </c>
      <c r="E55">
        <f t="shared" si="10"/>
        <v>362.512</v>
      </c>
      <c r="F55">
        <f t="shared" si="11"/>
        <v>371.13</v>
      </c>
      <c r="G55">
        <f t="shared" si="12"/>
        <v>396.42799999999994</v>
      </c>
      <c r="H55">
        <f t="shared" si="0"/>
        <v>413.38599999999997</v>
      </c>
      <c r="I55">
        <f t="shared" si="13"/>
        <v>416.72199999999998</v>
      </c>
      <c r="J55">
        <f t="shared" si="1"/>
        <v>441.464</v>
      </c>
      <c r="S55" t="s">
        <v>49</v>
      </c>
      <c r="T55" s="6">
        <v>2.78</v>
      </c>
      <c r="U55" s="6">
        <v>8305.2999999999993</v>
      </c>
      <c r="V55" s="6">
        <f t="shared" si="14"/>
        <v>0.21330645161290321</v>
      </c>
      <c r="W55" s="6">
        <f t="shared" si="25"/>
        <v>0.32330318203934683</v>
      </c>
      <c r="X55" s="6">
        <v>0.79610000000000003</v>
      </c>
      <c r="Y55" s="6">
        <f t="shared" si="18"/>
        <v>489.06434390530438</v>
      </c>
      <c r="Z55" s="6">
        <f t="shared" si="19"/>
        <v>515.97079648261899</v>
      </c>
      <c r="AA55" s="6">
        <f t="shared" si="20"/>
        <v>528.23697339286525</v>
      </c>
      <c r="AB55" s="6">
        <f t="shared" si="21"/>
        <v>564.24413787133017</v>
      </c>
      <c r="AC55" s="6">
        <f t="shared" si="22"/>
        <v>588.38080856568581</v>
      </c>
      <c r="AD55" s="6">
        <f t="shared" si="23"/>
        <v>593.12900607932954</v>
      </c>
      <c r="AE55" s="6">
        <f t="shared" si="24"/>
        <v>628.3448043055206</v>
      </c>
    </row>
    <row r="56" spans="1:31" x14ac:dyDescent="0.25">
      <c r="A56" t="s">
        <v>50</v>
      </c>
      <c r="B56">
        <v>127.14</v>
      </c>
      <c r="C56">
        <v>1</v>
      </c>
      <c r="D56">
        <f t="shared" si="9"/>
        <v>15714.503999999999</v>
      </c>
      <c r="E56">
        <f t="shared" si="10"/>
        <v>16579.056</v>
      </c>
      <c r="F56">
        <f t="shared" si="11"/>
        <v>16973.189999999999</v>
      </c>
      <c r="G56">
        <f t="shared" si="12"/>
        <v>18130.164000000001</v>
      </c>
      <c r="H56">
        <f t="shared" si="0"/>
        <v>18905.717999999997</v>
      </c>
      <c r="I56">
        <f t="shared" si="13"/>
        <v>19058.286</v>
      </c>
      <c r="J56">
        <f t="shared" si="1"/>
        <v>20189.832000000002</v>
      </c>
      <c r="S56" t="s">
        <v>50</v>
      </c>
      <c r="T56" s="6">
        <v>127.14</v>
      </c>
      <c r="U56" s="6">
        <v>40454.5</v>
      </c>
      <c r="V56" s="6">
        <f t="shared" si="14"/>
        <v>1.0389998972673105</v>
      </c>
      <c r="W56" s="6">
        <f t="shared" si="25"/>
        <v>0.98401308378858843</v>
      </c>
      <c r="X56" s="6">
        <v>0.44340000000000002</v>
      </c>
      <c r="Y56" s="6">
        <f t="shared" si="18"/>
        <v>37915.987457695446</v>
      </c>
      <c r="Z56" s="6">
        <f t="shared" si="19"/>
        <v>40001.980295173838</v>
      </c>
      <c r="AA56" s="6">
        <f t="shared" si="20"/>
        <v>40952.947618141923</v>
      </c>
      <c r="AB56" s="6">
        <f t="shared" si="21"/>
        <v>43744.496856532125</v>
      </c>
      <c r="AC56" s="6">
        <f t="shared" si="22"/>
        <v>45615.755137211265</v>
      </c>
      <c r="AD56" s="6">
        <f t="shared" si="23"/>
        <v>45983.871520295696</v>
      </c>
      <c r="AE56" s="6">
        <f t="shared" si="24"/>
        <v>48714.068028171823</v>
      </c>
    </row>
    <row r="57" spans="1:31" x14ac:dyDescent="0.25">
      <c r="A57" t="s">
        <v>51</v>
      </c>
      <c r="B57">
        <v>7.27</v>
      </c>
      <c r="C57">
        <v>1</v>
      </c>
      <c r="D57">
        <f t="shared" si="9"/>
        <v>898.57199999999989</v>
      </c>
      <c r="E57">
        <f t="shared" si="10"/>
        <v>948.00800000000004</v>
      </c>
      <c r="F57">
        <f t="shared" si="11"/>
        <v>970.54499999999996</v>
      </c>
      <c r="G57">
        <f t="shared" si="12"/>
        <v>1036.702</v>
      </c>
      <c r="H57">
        <f t="shared" si="0"/>
        <v>1081.0489999999998</v>
      </c>
      <c r="I57">
        <f t="shared" si="13"/>
        <v>1089.7729999999999</v>
      </c>
      <c r="J57">
        <f t="shared" si="1"/>
        <v>1154.4760000000001</v>
      </c>
      <c r="S57" t="s">
        <v>51</v>
      </c>
      <c r="T57" s="6">
        <v>7.27</v>
      </c>
      <c r="U57" s="6">
        <v>8305.1</v>
      </c>
      <c r="V57" s="6">
        <f t="shared" si="14"/>
        <v>0.21330131497842614</v>
      </c>
      <c r="W57" s="6">
        <f t="shared" si="25"/>
        <v>0.32329770883669917</v>
      </c>
      <c r="X57" s="6">
        <v>0.64390000000000003</v>
      </c>
      <c r="Y57" s="6">
        <f t="shared" si="18"/>
        <v>1034.4251353245138</v>
      </c>
      <c r="Z57" s="6">
        <f t="shared" si="19"/>
        <v>1091.3352560381604</v>
      </c>
      <c r="AA57" s="6">
        <f t="shared" si="20"/>
        <v>1117.2795757752638</v>
      </c>
      <c r="AB57" s="6">
        <f t="shared" si="21"/>
        <v>1193.4387079067612</v>
      </c>
      <c r="AC57" s="6">
        <f t="shared" si="22"/>
        <v>1244.4904338410613</v>
      </c>
      <c r="AD57" s="6">
        <f t="shared" si="23"/>
        <v>1254.5333963199403</v>
      </c>
      <c r="AE57" s="6">
        <f t="shared" si="24"/>
        <v>1329.0187013716247</v>
      </c>
    </row>
    <row r="58" spans="1:31" x14ac:dyDescent="0.25">
      <c r="A58" t="s">
        <v>52</v>
      </c>
      <c r="B58">
        <v>16.440000000000001</v>
      </c>
      <c r="C58">
        <v>1</v>
      </c>
      <c r="D58">
        <f t="shared" si="9"/>
        <v>2031.9840000000002</v>
      </c>
      <c r="E58">
        <f t="shared" si="10"/>
        <v>2143.7760000000003</v>
      </c>
      <c r="F58">
        <f t="shared" si="11"/>
        <v>2194.7400000000002</v>
      </c>
      <c r="G58">
        <f t="shared" si="12"/>
        <v>2344.3440000000001</v>
      </c>
      <c r="H58">
        <f t="shared" si="0"/>
        <v>2444.6280000000002</v>
      </c>
      <c r="I58">
        <f t="shared" si="13"/>
        <v>2464.3560000000002</v>
      </c>
      <c r="J58">
        <f t="shared" si="1"/>
        <v>2610.6720000000005</v>
      </c>
      <c r="S58" t="s">
        <v>52</v>
      </c>
      <c r="T58" s="6">
        <v>16.440000000000001</v>
      </c>
      <c r="U58" s="6">
        <v>23773.8</v>
      </c>
      <c r="V58" s="6">
        <f t="shared" si="14"/>
        <v>0.61058660365728368</v>
      </c>
      <c r="W58" s="6">
        <f t="shared" si="25"/>
        <v>0.67717435879668464</v>
      </c>
      <c r="X58" s="6">
        <v>0.92320000000000002</v>
      </c>
      <c r="Y58" s="6">
        <f t="shared" si="18"/>
        <v>7024.925393174387</v>
      </c>
      <c r="Z58" s="6">
        <f t="shared" si="19"/>
        <v>7411.4099617309066</v>
      </c>
      <c r="AA58" s="6">
        <f t="shared" si="20"/>
        <v>7587.601456219908</v>
      </c>
      <c r="AB58" s="6">
        <f t="shared" si="21"/>
        <v>8104.8087464940736</v>
      </c>
      <c r="AC58" s="6">
        <f t="shared" si="22"/>
        <v>8451.5081388756571</v>
      </c>
      <c r="AD58" s="6">
        <f t="shared" si="23"/>
        <v>8519.711298032691</v>
      </c>
      <c r="AE58" s="6">
        <f t="shared" si="24"/>
        <v>9025.5513951140183</v>
      </c>
    </row>
    <row r="59" spans="1:31" x14ac:dyDescent="0.25">
      <c r="A59" t="s">
        <v>53</v>
      </c>
      <c r="B59">
        <v>44.35</v>
      </c>
      <c r="C59">
        <v>1</v>
      </c>
      <c r="D59">
        <f t="shared" si="9"/>
        <v>5481.66</v>
      </c>
      <c r="E59">
        <f t="shared" si="10"/>
        <v>5783.2400000000007</v>
      </c>
      <c r="F59">
        <f t="shared" si="11"/>
        <v>5920.7250000000004</v>
      </c>
      <c r="G59">
        <f t="shared" si="12"/>
        <v>6324.31</v>
      </c>
      <c r="H59">
        <f t="shared" si="0"/>
        <v>6594.8449999999993</v>
      </c>
      <c r="I59">
        <f t="shared" si="13"/>
        <v>6648.0650000000005</v>
      </c>
      <c r="J59">
        <f t="shared" si="1"/>
        <v>7042.7800000000007</v>
      </c>
      <c r="S59" t="s">
        <v>53</v>
      </c>
      <c r="T59" s="6">
        <v>44.35</v>
      </c>
      <c r="U59" s="6">
        <v>2776.5</v>
      </c>
      <c r="V59" s="6">
        <f t="shared" si="14"/>
        <v>7.1309328128210392E-2</v>
      </c>
      <c r="W59" s="6">
        <f t="shared" si="25"/>
        <v>0.14965183743126517</v>
      </c>
      <c r="X59" s="6">
        <v>0.33229999999999998</v>
      </c>
      <c r="Y59" s="6">
        <f t="shared" si="18"/>
        <v>1507.4732730496989</v>
      </c>
      <c r="Z59" s="6">
        <f t="shared" si="19"/>
        <v>1590.4086958388411</v>
      </c>
      <c r="AA59" s="6">
        <f t="shared" si="20"/>
        <v>1628.2174915221265</v>
      </c>
      <c r="AB59" s="6">
        <f t="shared" si="21"/>
        <v>1739.2046014311254</v>
      </c>
      <c r="AC59" s="6">
        <f t="shared" si="22"/>
        <v>1813.6025542272671</v>
      </c>
      <c r="AD59" s="6">
        <f t="shared" si="23"/>
        <v>1828.2382170724102</v>
      </c>
      <c r="AE59" s="6">
        <f t="shared" si="24"/>
        <v>1936.7860498405519</v>
      </c>
    </row>
    <row r="60" spans="1:31" x14ac:dyDescent="0.25">
      <c r="A60" t="s">
        <v>54</v>
      </c>
      <c r="B60">
        <v>5.55</v>
      </c>
      <c r="C60">
        <v>1</v>
      </c>
      <c r="D60">
        <f t="shared" si="9"/>
        <v>685.9799999999999</v>
      </c>
      <c r="E60">
        <f t="shared" si="10"/>
        <v>723.72</v>
      </c>
      <c r="F60">
        <f t="shared" si="11"/>
        <v>740.92499999999995</v>
      </c>
      <c r="G60">
        <f t="shared" si="12"/>
        <v>791.43</v>
      </c>
      <c r="H60">
        <f t="shared" si="0"/>
        <v>825.28499999999985</v>
      </c>
      <c r="I60">
        <f t="shared" si="13"/>
        <v>831.94500000000005</v>
      </c>
      <c r="J60">
        <f t="shared" si="1"/>
        <v>881.34</v>
      </c>
      <c r="S60" t="s">
        <v>54</v>
      </c>
      <c r="T60" s="6">
        <v>5.55</v>
      </c>
      <c r="U60" s="6">
        <v>3229.3</v>
      </c>
      <c r="V60" s="6">
        <f t="shared" si="14"/>
        <v>8.2938668584343539E-2</v>
      </c>
      <c r="W60" s="6">
        <f t="shared" si="25"/>
        <v>0.1664203327322705</v>
      </c>
      <c r="X60" s="6">
        <v>9.1399999999999995E-2</v>
      </c>
      <c r="Y60" s="6">
        <f t="shared" si="18"/>
        <v>57.701774193852536</v>
      </c>
      <c r="Z60" s="6">
        <f t="shared" si="19"/>
        <v>60.876305460181008</v>
      </c>
      <c r="AA60" s="6">
        <f t="shared" si="20"/>
        <v>62.323518243360148</v>
      </c>
      <c r="AB60" s="6">
        <f t="shared" si="21"/>
        <v>66.571788026240881</v>
      </c>
      <c r="AC60" s="6">
        <f t="shared" si="22"/>
        <v>69.419529309270814</v>
      </c>
      <c r="AD60" s="6">
        <f t="shared" si="23"/>
        <v>69.979740709211143</v>
      </c>
      <c r="AE60" s="6">
        <f t="shared" si="24"/>
        <v>74.134641925435147</v>
      </c>
    </row>
    <row r="61" spans="1:31" x14ac:dyDescent="0.25">
      <c r="A61" t="s">
        <v>55</v>
      </c>
      <c r="B61">
        <v>2.0499999999999998</v>
      </c>
      <c r="C61">
        <v>1</v>
      </c>
      <c r="D61">
        <f t="shared" si="9"/>
        <v>253.37999999999997</v>
      </c>
      <c r="E61">
        <f t="shared" si="10"/>
        <v>267.32</v>
      </c>
      <c r="F61">
        <f t="shared" si="11"/>
        <v>273.67499999999995</v>
      </c>
      <c r="G61">
        <f t="shared" si="12"/>
        <v>292.33</v>
      </c>
      <c r="H61">
        <f t="shared" si="0"/>
        <v>304.83499999999992</v>
      </c>
      <c r="I61">
        <f t="shared" si="13"/>
        <v>307.29499999999996</v>
      </c>
      <c r="J61">
        <f t="shared" si="1"/>
        <v>325.54000000000002</v>
      </c>
      <c r="S61" t="s">
        <v>55</v>
      </c>
      <c r="T61" s="6">
        <v>2.0499999999999998</v>
      </c>
      <c r="U61" s="6">
        <v>15032.2</v>
      </c>
      <c r="V61" s="6">
        <f t="shared" si="14"/>
        <v>0.38607458393260735</v>
      </c>
      <c r="W61" s="6">
        <f t="shared" si="25"/>
        <v>0.49062540812370858</v>
      </c>
      <c r="X61" s="6">
        <v>0.19209999999999999</v>
      </c>
      <c r="Y61" s="6">
        <f t="shared" si="18"/>
        <v>132.06108568725912</v>
      </c>
      <c r="Z61" s="6">
        <f t="shared" si="19"/>
        <v>139.32658231083002</v>
      </c>
      <c r="AA61" s="6">
        <f t="shared" si="20"/>
        <v>142.63879400686966</v>
      </c>
      <c r="AB61" s="6">
        <f t="shared" si="21"/>
        <v>152.36173801782485</v>
      </c>
      <c r="AC61" s="6">
        <f t="shared" si="22"/>
        <v>158.87931587132223</v>
      </c>
      <c r="AD61" s="6">
        <f t="shared" si="23"/>
        <v>160.16146233430536</v>
      </c>
      <c r="AE61" s="6">
        <f t="shared" si="24"/>
        <v>169.6707152680967</v>
      </c>
    </row>
    <row r="62" spans="1:31" x14ac:dyDescent="0.25">
      <c r="A62" t="s">
        <v>56</v>
      </c>
      <c r="B62">
        <v>4.82</v>
      </c>
      <c r="C62">
        <v>1</v>
      </c>
      <c r="D62">
        <f t="shared" si="9"/>
        <v>595.75199999999995</v>
      </c>
      <c r="E62">
        <f t="shared" si="10"/>
        <v>628.52800000000002</v>
      </c>
      <c r="F62">
        <f t="shared" si="11"/>
        <v>643.47</v>
      </c>
      <c r="G62">
        <f t="shared" si="12"/>
        <v>687.33199999999999</v>
      </c>
      <c r="H62">
        <f t="shared" si="0"/>
        <v>716.73400000000004</v>
      </c>
      <c r="I62">
        <f t="shared" si="13"/>
        <v>722.51800000000003</v>
      </c>
      <c r="J62">
        <f t="shared" si="1"/>
        <v>765.41600000000005</v>
      </c>
      <c r="S62" t="s">
        <v>56</v>
      </c>
      <c r="T62" s="6">
        <v>4.82</v>
      </c>
      <c r="U62" s="6">
        <v>14902.8</v>
      </c>
      <c r="V62" s="6">
        <f t="shared" si="14"/>
        <v>0.38275118142592973</v>
      </c>
      <c r="W62" s="6">
        <f t="shared" si="25"/>
        <v>0.48765255141956126</v>
      </c>
      <c r="X62" s="6">
        <v>0.69479999999999997</v>
      </c>
      <c r="Y62" s="6">
        <f t="shared" si="18"/>
        <v>1116.2486608445297</v>
      </c>
      <c r="Z62" s="6">
        <f t="shared" si="19"/>
        <v>1177.6603994670445</v>
      </c>
      <c r="AA62" s="6">
        <f t="shared" si="20"/>
        <v>1205.656927368485</v>
      </c>
      <c r="AB62" s="6">
        <f t="shared" si="21"/>
        <v>1287.8402834662618</v>
      </c>
      <c r="AC62" s="6">
        <f t="shared" si="22"/>
        <v>1342.9302254658705</v>
      </c>
      <c r="AD62" s="6">
        <f t="shared" si="23"/>
        <v>1353.7675911051379</v>
      </c>
      <c r="AE62" s="6">
        <f t="shared" si="24"/>
        <v>1434.1447195963701</v>
      </c>
    </row>
    <row r="63" spans="1:31" x14ac:dyDescent="0.25">
      <c r="A63" t="s">
        <v>57</v>
      </c>
      <c r="B63">
        <v>6.2</v>
      </c>
      <c r="C63">
        <v>1</v>
      </c>
      <c r="D63">
        <f t="shared" si="9"/>
        <v>766.31999999999994</v>
      </c>
      <c r="E63">
        <f t="shared" si="10"/>
        <v>808.48</v>
      </c>
      <c r="F63">
        <f t="shared" si="11"/>
        <v>827.7</v>
      </c>
      <c r="G63">
        <f t="shared" si="12"/>
        <v>884.12</v>
      </c>
      <c r="H63">
        <f t="shared" si="0"/>
        <v>921.93999999999994</v>
      </c>
      <c r="I63">
        <f t="shared" si="13"/>
        <v>929.38000000000011</v>
      </c>
      <c r="J63">
        <f t="shared" si="1"/>
        <v>984.56000000000006</v>
      </c>
      <c r="S63" t="s">
        <v>57</v>
      </c>
      <c r="T63" s="6">
        <v>6.2</v>
      </c>
      <c r="U63" s="6">
        <v>8282</v>
      </c>
      <c r="V63" s="6">
        <f t="shared" si="14"/>
        <v>0.21270803369632216</v>
      </c>
      <c r="W63" s="6">
        <f t="shared" si="25"/>
        <v>0.32266529024869051</v>
      </c>
      <c r="X63" s="6">
        <v>0.91959999999999997</v>
      </c>
      <c r="Y63" s="6">
        <f t="shared" si="18"/>
        <v>1257.4377784285762</v>
      </c>
      <c r="Z63" s="6">
        <f t="shared" si="19"/>
        <v>1326.6172031317665</v>
      </c>
      <c r="AA63" s="6">
        <f t="shared" si="20"/>
        <v>1358.154882040574</v>
      </c>
      <c r="AB63" s="6">
        <f t="shared" si="21"/>
        <v>1450.7332298051374</v>
      </c>
      <c r="AC63" s="6">
        <f t="shared" si="22"/>
        <v>1512.7912431418226</v>
      </c>
      <c r="AD63" s="6">
        <f t="shared" si="23"/>
        <v>1524.9993769129742</v>
      </c>
      <c r="AE63" s="6">
        <f t="shared" si="24"/>
        <v>1615.543035715679</v>
      </c>
    </row>
    <row r="64" spans="1:31" x14ac:dyDescent="0.25">
      <c r="A64" t="s">
        <v>58</v>
      </c>
      <c r="B64">
        <v>3.02</v>
      </c>
      <c r="C64">
        <v>1</v>
      </c>
      <c r="D64">
        <f t="shared" si="9"/>
        <v>373.27199999999999</v>
      </c>
      <c r="E64">
        <f t="shared" si="10"/>
        <v>393.80799999999999</v>
      </c>
      <c r="F64">
        <f t="shared" si="11"/>
        <v>403.17</v>
      </c>
      <c r="G64">
        <f t="shared" si="12"/>
        <v>430.65199999999999</v>
      </c>
      <c r="H64">
        <f t="shared" si="0"/>
        <v>449.07399999999996</v>
      </c>
      <c r="I64">
        <f t="shared" si="13"/>
        <v>452.69800000000004</v>
      </c>
      <c r="J64">
        <f t="shared" si="1"/>
        <v>479.57600000000002</v>
      </c>
      <c r="S64" t="s">
        <v>58</v>
      </c>
      <c r="T64" s="6">
        <v>3.02</v>
      </c>
      <c r="U64" s="6">
        <v>15712.8</v>
      </c>
      <c r="V64" s="6">
        <f t="shared" si="14"/>
        <v>0.40355455105814669</v>
      </c>
      <c r="W64" s="6">
        <f t="shared" si="25"/>
        <v>0.50613859430354513</v>
      </c>
      <c r="X64" s="6">
        <v>0.1159</v>
      </c>
      <c r="Y64" s="6">
        <f t="shared" si="18"/>
        <v>121.08864950633932</v>
      </c>
      <c r="Z64" s="6">
        <f t="shared" si="19"/>
        <v>127.7504845924486</v>
      </c>
      <c r="AA64" s="6">
        <f t="shared" si="20"/>
        <v>130.7874976464102</v>
      </c>
      <c r="AB64" s="6">
        <f t="shared" si="21"/>
        <v>139.7026004822329</v>
      </c>
      <c r="AC64" s="6">
        <f t="shared" si="22"/>
        <v>145.67865842712504</v>
      </c>
      <c r="AD64" s="6">
        <f t="shared" si="23"/>
        <v>146.85427638349731</v>
      </c>
      <c r="AE64" s="6">
        <f t="shared" si="24"/>
        <v>155.57344289325798</v>
      </c>
    </row>
    <row r="65" spans="1:47" ht="15.75" thickBot="1" x14ac:dyDescent="0.3">
      <c r="A65" t="s">
        <v>59</v>
      </c>
      <c r="B65">
        <v>0.53</v>
      </c>
      <c r="D65">
        <f t="shared" si="9"/>
        <v>65.507999999999996</v>
      </c>
      <c r="E65">
        <f t="shared" si="10"/>
        <v>69.112000000000009</v>
      </c>
      <c r="F65">
        <f t="shared" si="11"/>
        <v>70.75500000000001</v>
      </c>
      <c r="G65">
        <f t="shared" si="12"/>
        <v>75.578000000000003</v>
      </c>
      <c r="H65">
        <f t="shared" si="0"/>
        <v>78.810999999999993</v>
      </c>
      <c r="I65">
        <f t="shared" si="13"/>
        <v>79.447000000000003</v>
      </c>
      <c r="J65">
        <f t="shared" si="1"/>
        <v>84.164000000000016</v>
      </c>
      <c r="S65" t="s">
        <v>59</v>
      </c>
      <c r="T65" s="6">
        <v>0.53</v>
      </c>
      <c r="U65" s="6" t="s">
        <v>119</v>
      </c>
      <c r="V65" s="6">
        <v>1</v>
      </c>
      <c r="W65" s="6">
        <v>1</v>
      </c>
      <c r="X65" s="6">
        <v>0.27600000000000002</v>
      </c>
      <c r="Y65" s="6">
        <f t="shared" si="18"/>
        <v>99.983550240000014</v>
      </c>
      <c r="Z65" s="6">
        <f t="shared" si="19"/>
        <v>105.48426336000003</v>
      </c>
      <c r="AA65" s="6">
        <f t="shared" si="20"/>
        <v>107.99194140000003</v>
      </c>
      <c r="AB65" s="6">
        <f t="shared" si="21"/>
        <v>115.35318984000003</v>
      </c>
      <c r="AC65" s="6">
        <f t="shared" si="22"/>
        <v>120.28765308000001</v>
      </c>
      <c r="AD65" s="6">
        <f t="shared" si="23"/>
        <v>121.25836716000003</v>
      </c>
      <c r="AE65" s="6">
        <f t="shared" si="24"/>
        <v>128.45782992000005</v>
      </c>
      <c r="AS65" t="s">
        <v>135</v>
      </c>
      <c r="AU65" t="s">
        <v>136</v>
      </c>
    </row>
    <row r="66" spans="1:47" ht="16.5" thickBot="1" x14ac:dyDescent="0.3">
      <c r="A66" t="s">
        <v>60</v>
      </c>
      <c r="B66">
        <v>16.36</v>
      </c>
      <c r="C66">
        <v>1</v>
      </c>
      <c r="D66">
        <f t="shared" si="9"/>
        <v>2022.0959999999998</v>
      </c>
      <c r="E66">
        <f t="shared" si="10"/>
        <v>2133.3440000000001</v>
      </c>
      <c r="F66">
        <f t="shared" si="11"/>
        <v>2184.06</v>
      </c>
      <c r="G66">
        <f t="shared" si="12"/>
        <v>2332.9359999999997</v>
      </c>
      <c r="H66">
        <f t="shared" si="0"/>
        <v>2432.7319999999995</v>
      </c>
      <c r="I66">
        <f t="shared" si="13"/>
        <v>2452.364</v>
      </c>
      <c r="J66">
        <f t="shared" si="1"/>
        <v>2597.9680000000003</v>
      </c>
      <c r="S66" t="s">
        <v>60</v>
      </c>
      <c r="T66" s="6">
        <v>16.36</v>
      </c>
      <c r="U66" s="6">
        <v>1099.2</v>
      </c>
      <c r="V66" s="6">
        <f t="shared" si="14"/>
        <v>2.8230943086089994E-2</v>
      </c>
      <c r="W66" s="6">
        <f t="shared" ref="W66:W73" si="26">0.9579*V66^0.703</f>
        <v>7.8015360552922602E-2</v>
      </c>
      <c r="X66" s="6">
        <v>0.73580000000000001</v>
      </c>
      <c r="Y66" s="6">
        <f t="shared" si="18"/>
        <v>641.89915627959988</v>
      </c>
      <c r="Z66" s="6">
        <f t="shared" si="19"/>
        <v>677.21399659271708</v>
      </c>
      <c r="AA66" s="6">
        <f t="shared" si="20"/>
        <v>693.31340908840286</v>
      </c>
      <c r="AB66" s="6">
        <f t="shared" si="21"/>
        <v>740.57297480154477</v>
      </c>
      <c r="AC66" s="6">
        <f t="shared" si="22"/>
        <v>772.25246390595873</v>
      </c>
      <c r="AD66" s="6">
        <f t="shared" si="23"/>
        <v>778.48449454945012</v>
      </c>
      <c r="AE66" s="6">
        <f t="shared" si="24"/>
        <v>824.70538848867704</v>
      </c>
      <c r="AS66" s="19">
        <v>33.4</v>
      </c>
      <c r="AT66" s="20">
        <v>0.20100000000000001</v>
      </c>
      <c r="AU66">
        <f>AT66*100/AS66</f>
        <v>0.60179640718562877</v>
      </c>
    </row>
    <row r="67" spans="1:47" ht="16.5" thickBot="1" x14ac:dyDescent="0.3">
      <c r="A67" t="s">
        <v>61</v>
      </c>
      <c r="B67">
        <v>29.72</v>
      </c>
      <c r="C67">
        <v>1</v>
      </c>
      <c r="D67">
        <f t="shared" si="9"/>
        <v>3673.3919999999998</v>
      </c>
      <c r="E67">
        <f t="shared" si="10"/>
        <v>3875.4879999999998</v>
      </c>
      <c r="F67">
        <f t="shared" si="11"/>
        <v>3967.62</v>
      </c>
      <c r="G67">
        <f t="shared" si="12"/>
        <v>4238.0720000000001</v>
      </c>
      <c r="H67">
        <f t="shared" ref="H67:H121" si="27">148.7*B67</f>
        <v>4419.3639999999996</v>
      </c>
      <c r="I67">
        <f t="shared" si="13"/>
        <v>4455.0280000000002</v>
      </c>
      <c r="J67">
        <f t="shared" ref="J67:J121" si="28">158.8*B67</f>
        <v>4719.5360000000001</v>
      </c>
      <c r="S67" t="s">
        <v>61</v>
      </c>
      <c r="T67" s="6">
        <v>29.72</v>
      </c>
      <c r="U67" s="6">
        <v>24034</v>
      </c>
      <c r="V67" s="6">
        <f t="shared" si="14"/>
        <v>0.61726936511197861</v>
      </c>
      <c r="W67" s="6">
        <f t="shared" si="26"/>
        <v>0.68237625169755523</v>
      </c>
      <c r="X67" s="6">
        <v>0.74880000000000002</v>
      </c>
      <c r="Y67" s="6">
        <f t="shared" ref="Y67:Y98" si="29">5.53*X67*W67*D67</f>
        <v>10379.636553900629</v>
      </c>
      <c r="Z67" s="6">
        <f t="shared" ref="Z67:Z98" si="30">5.53*X67*W67*E67</f>
        <v>10950.684519649207</v>
      </c>
      <c r="AA67" s="6">
        <f t="shared" ref="AA67:AA98" si="31">5.53*X67*W67*F67</f>
        <v>11211.015209916941</v>
      </c>
      <c r="AB67" s="6">
        <f t="shared" ref="AB67:AB98" si="32">5.53*X67*W67*G67</f>
        <v>11975.211752315774</v>
      </c>
      <c r="AC67" s="6">
        <f t="shared" ref="AC67:AC98" si="33">5.53*X67*W67*H67</f>
        <v>12487.475368649057</v>
      </c>
      <c r="AD67" s="6">
        <f t="shared" ref="AD67:AD98" si="34">5.53*X67*W67*I67</f>
        <v>12588.248539075277</v>
      </c>
      <c r="AE67" s="6">
        <f t="shared" ref="AE67:AE98" si="35">5.53*X67*W67*J67</f>
        <v>13335.649553069741</v>
      </c>
      <c r="AS67" s="21">
        <v>34.799999999999997</v>
      </c>
      <c r="AT67" s="22">
        <v>0.21299999999999999</v>
      </c>
      <c r="AU67">
        <f t="shared" ref="AU67:AU72" si="36">AT67*100/AS67</f>
        <v>0.61206896551724144</v>
      </c>
    </row>
    <row r="68" spans="1:47" ht="16.5" thickBot="1" x14ac:dyDescent="0.3">
      <c r="A68" t="s">
        <v>62</v>
      </c>
      <c r="B68">
        <v>0.35</v>
      </c>
      <c r="C68">
        <v>1</v>
      </c>
      <c r="D68">
        <f t="shared" ref="D68:D122" si="37">123.6*B68</f>
        <v>43.26</v>
      </c>
      <c r="E68">
        <f t="shared" ref="E68:E122" si="38">130.4*B68</f>
        <v>45.64</v>
      </c>
      <c r="F68">
        <f t="shared" ref="F68:F122" si="39">133.5*B68</f>
        <v>46.724999999999994</v>
      </c>
      <c r="G68">
        <f t="shared" ref="G68:G122" si="40">142.6*B68</f>
        <v>49.91</v>
      </c>
      <c r="H68">
        <f t="shared" si="27"/>
        <v>52.044999999999995</v>
      </c>
      <c r="I68">
        <f t="shared" ref="I68:I122" si="41">149.9*B68</f>
        <v>52.464999999999996</v>
      </c>
      <c r="J68">
        <f t="shared" si="28"/>
        <v>55.58</v>
      </c>
      <c r="S68" t="s">
        <v>62</v>
      </c>
      <c r="T68" s="6">
        <v>0.35</v>
      </c>
      <c r="U68" s="6">
        <v>13759.4</v>
      </c>
      <c r="V68" s="6">
        <f t="shared" si="14"/>
        <v>0.35338504212040273</v>
      </c>
      <c r="W68" s="6">
        <f t="shared" si="26"/>
        <v>0.46104002682518513</v>
      </c>
      <c r="X68" s="6">
        <v>1.2138</v>
      </c>
      <c r="Y68" s="6">
        <f t="shared" si="29"/>
        <v>133.87436115554078</v>
      </c>
      <c r="Z68" s="6">
        <f t="shared" si="30"/>
        <v>141.23961727089417</v>
      </c>
      <c r="AA68" s="6">
        <f t="shared" si="31"/>
        <v>144.59730755877584</v>
      </c>
      <c r="AB68" s="6">
        <f t="shared" si="32"/>
        <v>154.45375324255755</v>
      </c>
      <c r="AC68" s="6">
        <f t="shared" si="33"/>
        <v>161.06082122838927</v>
      </c>
      <c r="AD68" s="6">
        <f t="shared" si="34"/>
        <v>162.36057230756927</v>
      </c>
      <c r="AE68" s="6">
        <f t="shared" si="35"/>
        <v>172.00039281148767</v>
      </c>
      <c r="AS68" s="21">
        <v>35.4</v>
      </c>
      <c r="AT68" s="22">
        <v>0.223</v>
      </c>
      <c r="AU68">
        <f t="shared" si="36"/>
        <v>0.62994350282485878</v>
      </c>
    </row>
    <row r="69" spans="1:47" ht="16.5" thickBot="1" x14ac:dyDescent="0.3">
      <c r="A69" t="s">
        <v>63</v>
      </c>
      <c r="B69">
        <v>0.43</v>
      </c>
      <c r="C69">
        <v>1</v>
      </c>
      <c r="D69">
        <f t="shared" si="37"/>
        <v>53.147999999999996</v>
      </c>
      <c r="E69">
        <f t="shared" si="38"/>
        <v>56.072000000000003</v>
      </c>
      <c r="F69">
        <f t="shared" si="39"/>
        <v>57.405000000000001</v>
      </c>
      <c r="G69">
        <f t="shared" si="40"/>
        <v>61.317999999999998</v>
      </c>
      <c r="H69">
        <f t="shared" si="27"/>
        <v>63.940999999999995</v>
      </c>
      <c r="I69">
        <f t="shared" si="41"/>
        <v>64.457000000000008</v>
      </c>
      <c r="J69">
        <f t="shared" si="28"/>
        <v>68.284000000000006</v>
      </c>
      <c r="S69" t="s">
        <v>63</v>
      </c>
      <c r="T69" s="6">
        <v>0.43</v>
      </c>
      <c r="U69" s="6">
        <v>23930.2</v>
      </c>
      <c r="V69" s="6">
        <f t="shared" ref="V69:V122" si="42">U69/38936</f>
        <v>0.61460345181836862</v>
      </c>
      <c r="W69" s="6">
        <f t="shared" si="26"/>
        <v>0.68030310757937162</v>
      </c>
      <c r="X69" s="6">
        <v>0.86609999999999998</v>
      </c>
      <c r="Y69" s="6">
        <f t="shared" si="29"/>
        <v>173.17394519815497</v>
      </c>
      <c r="Z69" s="6">
        <f t="shared" si="30"/>
        <v>182.70131435145154</v>
      </c>
      <c r="AA69" s="6">
        <f t="shared" si="31"/>
        <v>187.04467381839555</v>
      </c>
      <c r="AB69" s="6">
        <f t="shared" si="32"/>
        <v>199.79453547942475</v>
      </c>
      <c r="AC69" s="6">
        <f t="shared" si="33"/>
        <v>208.34114604341136</v>
      </c>
      <c r="AD69" s="6">
        <f t="shared" si="34"/>
        <v>210.02244648222842</v>
      </c>
      <c r="AE69" s="6">
        <f t="shared" si="35"/>
        <v>222.49209140345479</v>
      </c>
      <c r="AS69" s="21">
        <v>35.799999999999997</v>
      </c>
      <c r="AT69" s="22">
        <v>0.23899999999999999</v>
      </c>
      <c r="AU69">
        <f t="shared" si="36"/>
        <v>0.66759776536312854</v>
      </c>
    </row>
    <row r="70" spans="1:47" ht="16.5" thickBot="1" x14ac:dyDescent="0.3">
      <c r="A70" t="s">
        <v>64</v>
      </c>
      <c r="B70">
        <v>3.89</v>
      </c>
      <c r="C70">
        <v>1</v>
      </c>
      <c r="D70">
        <f t="shared" si="37"/>
        <v>480.80399999999997</v>
      </c>
      <c r="E70">
        <f t="shared" si="38"/>
        <v>507.25600000000003</v>
      </c>
      <c r="F70">
        <f t="shared" si="39"/>
        <v>519.31500000000005</v>
      </c>
      <c r="G70">
        <f t="shared" si="40"/>
        <v>554.71399999999994</v>
      </c>
      <c r="H70">
        <f t="shared" si="27"/>
        <v>578.44299999999998</v>
      </c>
      <c r="I70">
        <f t="shared" si="41"/>
        <v>583.11099999999999</v>
      </c>
      <c r="J70">
        <f t="shared" si="28"/>
        <v>617.73200000000008</v>
      </c>
      <c r="S70" t="s">
        <v>64</v>
      </c>
      <c r="T70" s="6">
        <v>3.89</v>
      </c>
      <c r="U70" s="6">
        <v>3689.8</v>
      </c>
      <c r="V70" s="6">
        <f t="shared" si="42"/>
        <v>9.4765769467844679E-2</v>
      </c>
      <c r="W70" s="6">
        <f t="shared" si="26"/>
        <v>0.18277053077038655</v>
      </c>
      <c r="X70" s="6">
        <v>0.73580000000000001</v>
      </c>
      <c r="Y70" s="6">
        <f t="shared" si="29"/>
        <v>357.56842366632071</v>
      </c>
      <c r="Z70" s="6">
        <f t="shared" si="30"/>
        <v>377.24047286479151</v>
      </c>
      <c r="AA70" s="6">
        <f t="shared" si="31"/>
        <v>386.20861294056493</v>
      </c>
      <c r="AB70" s="6">
        <f t="shared" si="32"/>
        <v>412.53444348557713</v>
      </c>
      <c r="AC70" s="6">
        <f t="shared" si="33"/>
        <v>430.18142879597002</v>
      </c>
      <c r="AD70" s="6">
        <f t="shared" si="34"/>
        <v>433.65296688981783</v>
      </c>
      <c r="AE70" s="6">
        <f t="shared" si="35"/>
        <v>459.40020775252219</v>
      </c>
      <c r="AS70" s="21">
        <v>36.1</v>
      </c>
      <c r="AT70" s="22">
        <v>0.252</v>
      </c>
      <c r="AU70">
        <f t="shared" si="36"/>
        <v>0.69806094182825484</v>
      </c>
    </row>
    <row r="71" spans="1:47" ht="16.5" thickBot="1" x14ac:dyDescent="0.3">
      <c r="A71" t="s">
        <v>65</v>
      </c>
      <c r="B71">
        <v>1.24</v>
      </c>
      <c r="C71">
        <v>1</v>
      </c>
      <c r="D71">
        <f t="shared" si="37"/>
        <v>153.26399999999998</v>
      </c>
      <c r="E71">
        <f t="shared" si="38"/>
        <v>161.696</v>
      </c>
      <c r="F71">
        <f t="shared" si="39"/>
        <v>165.54</v>
      </c>
      <c r="G71">
        <f t="shared" si="40"/>
        <v>176.82399999999998</v>
      </c>
      <c r="H71">
        <f t="shared" si="27"/>
        <v>184.38799999999998</v>
      </c>
      <c r="I71">
        <f t="shared" si="41"/>
        <v>185.876</v>
      </c>
      <c r="J71">
        <f t="shared" si="28"/>
        <v>196.91200000000001</v>
      </c>
      <c r="S71" t="s">
        <v>65</v>
      </c>
      <c r="T71" s="6">
        <v>1.24</v>
      </c>
      <c r="U71" s="6">
        <v>18243.5</v>
      </c>
      <c r="V71" s="6">
        <f t="shared" si="42"/>
        <v>0.46855095541401276</v>
      </c>
      <c r="W71" s="6">
        <f t="shared" si="26"/>
        <v>0.56216295472884914</v>
      </c>
      <c r="X71" s="6">
        <v>0.73580000000000001</v>
      </c>
      <c r="Y71" s="6">
        <f t="shared" si="29"/>
        <v>350.58012690478466</v>
      </c>
      <c r="Z71" s="6">
        <f t="shared" si="30"/>
        <v>369.86770670213531</v>
      </c>
      <c r="AA71" s="6">
        <f t="shared" si="31"/>
        <v>378.66057396269218</v>
      </c>
      <c r="AB71" s="6">
        <f t="shared" si="32"/>
        <v>404.47189398561727</v>
      </c>
      <c r="AC71" s="6">
        <f t="shared" si="33"/>
        <v>421.77398762735822</v>
      </c>
      <c r="AD71" s="6">
        <f t="shared" si="34"/>
        <v>425.17767817983196</v>
      </c>
      <c r="AE71" s="6">
        <f t="shared" si="35"/>
        <v>450.42171644401145</v>
      </c>
      <c r="AS71" s="21">
        <v>36</v>
      </c>
      <c r="AT71" s="22">
        <v>0.26200000000000001</v>
      </c>
      <c r="AU71">
        <f t="shared" si="36"/>
        <v>0.72777777777777786</v>
      </c>
    </row>
    <row r="72" spans="1:47" ht="16.5" thickBot="1" x14ac:dyDescent="0.3">
      <c r="A72" t="s">
        <v>66</v>
      </c>
      <c r="B72">
        <v>122.33</v>
      </c>
      <c r="C72">
        <v>1</v>
      </c>
      <c r="D72">
        <f t="shared" si="37"/>
        <v>15119.987999999999</v>
      </c>
      <c r="E72">
        <f t="shared" si="38"/>
        <v>15951.832</v>
      </c>
      <c r="F72">
        <f t="shared" si="39"/>
        <v>16331.055</v>
      </c>
      <c r="G72">
        <f t="shared" si="40"/>
        <v>17444.257999999998</v>
      </c>
      <c r="H72">
        <f t="shared" si="27"/>
        <v>18190.470999999998</v>
      </c>
      <c r="I72">
        <f t="shared" si="41"/>
        <v>18337.267</v>
      </c>
      <c r="J72">
        <f t="shared" si="28"/>
        <v>19426.004000000001</v>
      </c>
      <c r="S72" t="s">
        <v>66</v>
      </c>
      <c r="T72" s="6">
        <v>122.33</v>
      </c>
      <c r="U72" s="6">
        <v>10298.9</v>
      </c>
      <c r="V72" s="6">
        <v>1</v>
      </c>
      <c r="W72" s="6">
        <v>1</v>
      </c>
      <c r="X72" s="6">
        <v>0.45250000000000001</v>
      </c>
      <c r="Y72" s="6">
        <f t="shared" si="29"/>
        <v>37835.123972100002</v>
      </c>
      <c r="Z72" s="6">
        <f t="shared" si="30"/>
        <v>39916.668009400004</v>
      </c>
      <c r="AA72" s="6">
        <f t="shared" si="31"/>
        <v>40865.607202875006</v>
      </c>
      <c r="AB72" s="6">
        <f t="shared" si="32"/>
        <v>43651.202899850003</v>
      </c>
      <c r="AC72" s="6">
        <f t="shared" si="33"/>
        <v>45518.470345075002</v>
      </c>
      <c r="AD72" s="6">
        <f t="shared" si="34"/>
        <v>45885.801645775005</v>
      </c>
      <c r="AE72" s="6">
        <f t="shared" si="35"/>
        <v>48610.175459300008</v>
      </c>
      <c r="AS72" s="21">
        <v>36.200000000000003</v>
      </c>
      <c r="AT72" s="22">
        <v>0.27700000000000002</v>
      </c>
      <c r="AU72">
        <f t="shared" si="36"/>
        <v>0.76519337016574585</v>
      </c>
    </row>
    <row r="73" spans="1:47" x14ac:dyDescent="0.25">
      <c r="A73" t="s">
        <v>67</v>
      </c>
      <c r="B73">
        <v>0.04</v>
      </c>
      <c r="C73">
        <v>1</v>
      </c>
      <c r="D73">
        <f t="shared" si="37"/>
        <v>4.944</v>
      </c>
      <c r="E73">
        <f t="shared" si="38"/>
        <v>5.2160000000000002</v>
      </c>
      <c r="F73">
        <f t="shared" si="39"/>
        <v>5.34</v>
      </c>
      <c r="G73">
        <f t="shared" si="40"/>
        <v>5.7039999999999997</v>
      </c>
      <c r="H73">
        <f t="shared" si="27"/>
        <v>5.9479999999999995</v>
      </c>
      <c r="I73">
        <f t="shared" si="41"/>
        <v>5.9960000000000004</v>
      </c>
      <c r="J73">
        <f t="shared" si="28"/>
        <v>6.3520000000000003</v>
      </c>
      <c r="S73" t="s">
        <v>67</v>
      </c>
      <c r="T73" s="6">
        <v>0.04</v>
      </c>
      <c r="U73" s="6">
        <v>144200</v>
      </c>
      <c r="V73" s="6">
        <f t="shared" si="42"/>
        <v>3.7035134579823299</v>
      </c>
      <c r="W73" s="6">
        <f t="shared" si="26"/>
        <v>2.4046715435140795</v>
      </c>
      <c r="X73" s="6">
        <v>7.0900000000000005E-2</v>
      </c>
      <c r="Y73" s="6">
        <f t="shared" si="29"/>
        <v>4.6612843051649326</v>
      </c>
      <c r="Z73" s="6">
        <f t="shared" si="30"/>
        <v>4.9177303672613863</v>
      </c>
      <c r="AA73" s="6">
        <f t="shared" si="31"/>
        <v>5.0346396014524153</v>
      </c>
      <c r="AB73" s="6">
        <f t="shared" si="32"/>
        <v>5.377824772787374</v>
      </c>
      <c r="AC73" s="6">
        <f t="shared" si="33"/>
        <v>5.6078719755503679</v>
      </c>
      <c r="AD73" s="6">
        <f t="shared" si="34"/>
        <v>5.6531271629791551</v>
      </c>
      <c r="AE73" s="6">
        <f t="shared" si="35"/>
        <v>5.9887698030759822</v>
      </c>
    </row>
    <row r="74" spans="1:47" x14ac:dyDescent="0.25">
      <c r="A74" t="s">
        <v>68</v>
      </c>
      <c r="B74">
        <v>2.84</v>
      </c>
      <c r="C74">
        <v>1</v>
      </c>
      <c r="D74">
        <f t="shared" si="37"/>
        <v>351.02399999999994</v>
      </c>
      <c r="E74">
        <f t="shared" si="38"/>
        <v>370.33600000000001</v>
      </c>
      <c r="F74">
        <f t="shared" si="39"/>
        <v>379.14</v>
      </c>
      <c r="G74">
        <f t="shared" si="40"/>
        <v>404.98399999999998</v>
      </c>
      <c r="H74">
        <f t="shared" si="27"/>
        <v>422.30799999999994</v>
      </c>
      <c r="I74">
        <f t="shared" si="41"/>
        <v>425.71600000000001</v>
      </c>
      <c r="J74">
        <f t="shared" si="28"/>
        <v>450.99200000000002</v>
      </c>
      <c r="S74" t="s">
        <v>68</v>
      </c>
      <c r="T74" s="6">
        <v>2.84</v>
      </c>
      <c r="U74" s="6">
        <v>11093.9</v>
      </c>
      <c r="V74" s="6">
        <f t="shared" si="42"/>
        <v>0.2849265461269776</v>
      </c>
      <c r="W74" s="6">
        <f>0.9579*V74^0.703</f>
        <v>0.39627567237476763</v>
      </c>
      <c r="X74" s="6">
        <v>2.3109000000000002</v>
      </c>
      <c r="Y74" s="6">
        <f t="shared" si="29"/>
        <v>1777.6264603571349</v>
      </c>
      <c r="Z74" s="6">
        <f t="shared" si="30"/>
        <v>1875.4246798589841</v>
      </c>
      <c r="AA74" s="6">
        <f t="shared" si="31"/>
        <v>1920.0091622789444</v>
      </c>
      <c r="AB74" s="6">
        <f t="shared" si="32"/>
        <v>2050.8861913181831</v>
      </c>
      <c r="AC74" s="6">
        <f t="shared" si="33"/>
        <v>2138.6169470477826</v>
      </c>
      <c r="AD74" s="6">
        <f t="shared" si="34"/>
        <v>2155.8754563716388</v>
      </c>
      <c r="AE74" s="6">
        <f t="shared" si="35"/>
        <v>2283.8760671902351</v>
      </c>
    </row>
    <row r="75" spans="1:47" x14ac:dyDescent="0.25">
      <c r="A75" t="s">
        <v>69</v>
      </c>
      <c r="B75">
        <v>0.62</v>
      </c>
      <c r="C75">
        <v>1</v>
      </c>
      <c r="D75">
        <f t="shared" si="37"/>
        <v>76.631999999999991</v>
      </c>
      <c r="E75">
        <f t="shared" si="38"/>
        <v>80.847999999999999</v>
      </c>
      <c r="F75">
        <f t="shared" si="39"/>
        <v>82.77</v>
      </c>
      <c r="G75">
        <f t="shared" si="40"/>
        <v>88.411999999999992</v>
      </c>
      <c r="H75">
        <f t="shared" si="27"/>
        <v>92.193999999999988</v>
      </c>
      <c r="I75">
        <f t="shared" si="41"/>
        <v>92.938000000000002</v>
      </c>
      <c r="J75">
        <f t="shared" si="28"/>
        <v>98.456000000000003</v>
      </c>
      <c r="S75" t="s">
        <v>69</v>
      </c>
      <c r="T75" s="6">
        <v>0.62</v>
      </c>
      <c r="U75" s="6">
        <v>7186.4</v>
      </c>
      <c r="V75" s="6">
        <v>1</v>
      </c>
      <c r="W75" s="6">
        <v>1</v>
      </c>
      <c r="X75" s="6">
        <v>0.82250000000000001</v>
      </c>
      <c r="Y75" s="6">
        <f t="shared" si="29"/>
        <v>348.55490459999993</v>
      </c>
      <c r="Z75" s="6">
        <f t="shared" si="30"/>
        <v>367.73106439999998</v>
      </c>
      <c r="AA75" s="6">
        <f t="shared" si="31"/>
        <v>376.47313724999998</v>
      </c>
      <c r="AB75" s="6">
        <f t="shared" si="32"/>
        <v>402.13535109999998</v>
      </c>
      <c r="AC75" s="6">
        <f t="shared" si="33"/>
        <v>419.33749444999995</v>
      </c>
      <c r="AD75" s="6">
        <f t="shared" si="34"/>
        <v>422.72152265</v>
      </c>
      <c r="AE75" s="6">
        <f t="shared" si="35"/>
        <v>447.8197318</v>
      </c>
    </row>
    <row r="76" spans="1:47" x14ac:dyDescent="0.25">
      <c r="A76" t="s">
        <v>70</v>
      </c>
      <c r="B76">
        <v>33.01</v>
      </c>
      <c r="C76">
        <v>1</v>
      </c>
      <c r="D76">
        <f t="shared" si="37"/>
        <v>4080.0359999999996</v>
      </c>
      <c r="E76">
        <f t="shared" si="38"/>
        <v>4304.5039999999999</v>
      </c>
      <c r="F76">
        <f t="shared" si="39"/>
        <v>4406.835</v>
      </c>
      <c r="G76">
        <f t="shared" si="40"/>
        <v>4707.2259999999997</v>
      </c>
      <c r="H76">
        <f t="shared" si="27"/>
        <v>4908.5869999999995</v>
      </c>
      <c r="I76">
        <f t="shared" si="41"/>
        <v>4948.1989999999996</v>
      </c>
      <c r="J76">
        <f t="shared" si="28"/>
        <v>5241.9880000000003</v>
      </c>
      <c r="S76" t="s">
        <v>70</v>
      </c>
      <c r="T76" s="6">
        <v>33.01</v>
      </c>
      <c r="U76" s="6">
        <v>7239.9</v>
      </c>
      <c r="V76" s="6">
        <f t="shared" si="42"/>
        <v>0.18594359975344155</v>
      </c>
      <c r="W76" s="6">
        <f>0.9579*V76^0.703</f>
        <v>0.29355885224379352</v>
      </c>
      <c r="X76" s="6">
        <v>0.73119999999999996</v>
      </c>
      <c r="Y76" s="6">
        <f t="shared" si="29"/>
        <v>4843.0671442074936</v>
      </c>
      <c r="Z76" s="6">
        <f t="shared" si="30"/>
        <v>5109.5142039211742</v>
      </c>
      <c r="AA76" s="6">
        <f t="shared" si="31"/>
        <v>5230.9827164377057</v>
      </c>
      <c r="AB76" s="6">
        <f t="shared" si="32"/>
        <v>5587.5515757604253</v>
      </c>
      <c r="AC76" s="6">
        <f t="shared" si="33"/>
        <v>5826.5702616800509</v>
      </c>
      <c r="AD76" s="6">
        <f t="shared" si="34"/>
        <v>5873.5903310412887</v>
      </c>
      <c r="AE76" s="6">
        <f t="shared" si="35"/>
        <v>6222.3225121371361</v>
      </c>
    </row>
    <row r="77" spans="1:47" x14ac:dyDescent="0.25">
      <c r="A77" t="s">
        <v>71</v>
      </c>
      <c r="B77">
        <v>53.26</v>
      </c>
      <c r="C77">
        <v>1</v>
      </c>
      <c r="D77">
        <f t="shared" si="37"/>
        <v>6582.9359999999997</v>
      </c>
      <c r="E77">
        <f t="shared" si="38"/>
        <v>6945.1040000000003</v>
      </c>
      <c r="F77">
        <f t="shared" si="39"/>
        <v>7110.21</v>
      </c>
      <c r="G77">
        <f t="shared" si="40"/>
        <v>7594.8759999999993</v>
      </c>
      <c r="H77">
        <f t="shared" si="27"/>
        <v>7919.7619999999988</v>
      </c>
      <c r="I77">
        <f t="shared" si="41"/>
        <v>7983.674</v>
      </c>
      <c r="J77">
        <f t="shared" si="28"/>
        <v>8457.6880000000001</v>
      </c>
      <c r="S77" t="s">
        <v>71</v>
      </c>
      <c r="T77" s="6">
        <v>53.26</v>
      </c>
      <c r="U77" s="6">
        <v>4613.3</v>
      </c>
      <c r="V77" s="6">
        <f t="shared" si="42"/>
        <v>0.11848417916581057</v>
      </c>
      <c r="W77" s="6">
        <f>0.9579*V77^0.703</f>
        <v>0.21384712174335194</v>
      </c>
      <c r="X77" s="6">
        <v>0.31569999999999998</v>
      </c>
      <c r="Y77" s="6">
        <f t="shared" si="29"/>
        <v>2457.6653999183286</v>
      </c>
      <c r="Z77" s="6">
        <f t="shared" si="30"/>
        <v>2592.8767649623792</v>
      </c>
      <c r="AA77" s="6">
        <f t="shared" si="31"/>
        <v>2654.5172402030489</v>
      </c>
      <c r="AB77" s="6">
        <f t="shared" si="32"/>
        <v>2835.4618610708221</v>
      </c>
      <c r="AC77" s="6">
        <f t="shared" si="33"/>
        <v>2956.7544091250438</v>
      </c>
      <c r="AD77" s="6">
        <f t="shared" si="34"/>
        <v>2980.6152382504647</v>
      </c>
      <c r="AE77" s="6">
        <f t="shared" si="35"/>
        <v>3157.5830542640015</v>
      </c>
    </row>
    <row r="78" spans="1:47" x14ac:dyDescent="0.25">
      <c r="A78" t="s">
        <v>72</v>
      </c>
      <c r="B78">
        <v>2.2999999999999998</v>
      </c>
      <c r="C78">
        <v>1</v>
      </c>
      <c r="D78">
        <f t="shared" si="37"/>
        <v>284.27999999999997</v>
      </c>
      <c r="E78">
        <f t="shared" si="38"/>
        <v>299.92</v>
      </c>
      <c r="F78">
        <f t="shared" si="39"/>
        <v>307.04999999999995</v>
      </c>
      <c r="G78">
        <f t="shared" si="40"/>
        <v>327.97999999999996</v>
      </c>
      <c r="H78">
        <f t="shared" si="27"/>
        <v>342.00999999999993</v>
      </c>
      <c r="I78">
        <f t="shared" si="41"/>
        <v>344.77</v>
      </c>
      <c r="J78">
        <f t="shared" si="28"/>
        <v>365.24</v>
      </c>
      <c r="S78" t="s">
        <v>72</v>
      </c>
      <c r="T78" s="6">
        <v>2.2999999999999998</v>
      </c>
      <c r="U78" s="6">
        <v>9578.4</v>
      </c>
      <c r="V78" s="6">
        <f t="shared" si="42"/>
        <v>0.24600369837682351</v>
      </c>
      <c r="W78" s="6">
        <f>0.9579*V78^0.703</f>
        <v>0.35739802113840735</v>
      </c>
      <c r="X78" s="6">
        <v>0.48980000000000001</v>
      </c>
      <c r="Y78" s="6">
        <f t="shared" si="29"/>
        <v>275.19615544751804</v>
      </c>
      <c r="Z78" s="6">
        <f t="shared" si="30"/>
        <v>290.33639700935566</v>
      </c>
      <c r="AA78" s="6">
        <f t="shared" si="31"/>
        <v>297.23856595666388</v>
      </c>
      <c r="AB78" s="6">
        <f t="shared" si="32"/>
        <v>317.49977157618184</v>
      </c>
      <c r="AC78" s="6">
        <f t="shared" si="33"/>
        <v>331.08145885959487</v>
      </c>
      <c r="AD78" s="6">
        <f t="shared" si="34"/>
        <v>333.75326619403688</v>
      </c>
      <c r="AE78" s="6">
        <f t="shared" si="35"/>
        <v>353.56917059114784</v>
      </c>
    </row>
    <row r="79" spans="1:47" x14ac:dyDescent="0.25">
      <c r="A79" t="s">
        <v>73</v>
      </c>
      <c r="B79">
        <v>16.760000000000002</v>
      </c>
      <c r="D79">
        <f t="shared" si="37"/>
        <v>2071.5360000000001</v>
      </c>
      <c r="E79">
        <f t="shared" si="38"/>
        <v>2185.5040000000004</v>
      </c>
      <c r="F79">
        <f t="shared" si="39"/>
        <v>2237.46</v>
      </c>
      <c r="G79">
        <f t="shared" si="40"/>
        <v>2389.9760000000001</v>
      </c>
      <c r="H79">
        <f t="shared" si="27"/>
        <v>2492.212</v>
      </c>
      <c r="I79">
        <f t="shared" si="41"/>
        <v>2512.3240000000005</v>
      </c>
      <c r="J79">
        <f t="shared" si="28"/>
        <v>2661.4880000000003</v>
      </c>
      <c r="S79" t="s">
        <v>73</v>
      </c>
      <c r="T79" s="6">
        <v>16.760000000000002</v>
      </c>
      <c r="U79" s="6" t="s">
        <v>119</v>
      </c>
      <c r="V79" s="6">
        <v>1</v>
      </c>
      <c r="W79" s="6">
        <v>1</v>
      </c>
      <c r="X79" s="6">
        <v>0.4133</v>
      </c>
      <c r="Y79" s="6">
        <f t="shared" si="29"/>
        <v>4734.5970332639999</v>
      </c>
      <c r="Z79" s="6">
        <f t="shared" si="30"/>
        <v>4995.0764816960009</v>
      </c>
      <c r="AA79" s="6">
        <f t="shared" si="31"/>
        <v>5113.8244655400003</v>
      </c>
      <c r="AB79" s="6">
        <f t="shared" si="32"/>
        <v>5462.4072568240008</v>
      </c>
      <c r="AC79" s="6">
        <f t="shared" si="33"/>
        <v>5696.0726443880003</v>
      </c>
      <c r="AD79" s="6">
        <f t="shared" si="34"/>
        <v>5742.0396058760016</v>
      </c>
      <c r="AE79" s="6">
        <f t="shared" si="35"/>
        <v>6082.9612369120005</v>
      </c>
    </row>
    <row r="80" spans="1:47" x14ac:dyDescent="0.25">
      <c r="A80" t="s">
        <v>74</v>
      </c>
      <c r="B80">
        <v>4.51</v>
      </c>
      <c r="C80">
        <v>1</v>
      </c>
      <c r="D80">
        <f t="shared" si="37"/>
        <v>557.43599999999992</v>
      </c>
      <c r="E80">
        <f t="shared" si="38"/>
        <v>588.10400000000004</v>
      </c>
      <c r="F80">
        <f t="shared" si="39"/>
        <v>602.08499999999992</v>
      </c>
      <c r="G80">
        <f t="shared" si="40"/>
        <v>643.12599999999998</v>
      </c>
      <c r="H80">
        <f t="shared" si="27"/>
        <v>670.63699999999994</v>
      </c>
      <c r="I80">
        <f t="shared" si="41"/>
        <v>676.04899999999998</v>
      </c>
      <c r="J80">
        <f t="shared" si="28"/>
        <v>716.18799999999999</v>
      </c>
      <c r="S80" t="s">
        <v>74</v>
      </c>
      <c r="T80" s="6">
        <v>4.51</v>
      </c>
      <c r="U80" s="6">
        <v>36169.4</v>
      </c>
      <c r="V80" s="6">
        <f t="shared" si="42"/>
        <v>0.9289449352784056</v>
      </c>
      <c r="W80" s="6">
        <f t="shared" ref="W80:W89" si="43">0.9579*V80^0.703</f>
        <v>0.90953019813799429</v>
      </c>
      <c r="X80" s="6">
        <v>0.19769999999999999</v>
      </c>
      <c r="Y80" s="6">
        <f t="shared" si="29"/>
        <v>554.29879732349491</v>
      </c>
      <c r="Z80" s="6">
        <f t="shared" si="30"/>
        <v>584.79420041249</v>
      </c>
      <c r="AA80" s="6">
        <f t="shared" si="31"/>
        <v>598.69651652659047</v>
      </c>
      <c r="AB80" s="6">
        <f t="shared" si="32"/>
        <v>639.50654124862774</v>
      </c>
      <c r="AC80" s="6">
        <f t="shared" si="33"/>
        <v>666.86271166669667</v>
      </c>
      <c r="AD80" s="6">
        <f t="shared" si="34"/>
        <v>672.24425338828405</v>
      </c>
      <c r="AE80" s="6">
        <f t="shared" si="35"/>
        <v>712.15735449005672</v>
      </c>
    </row>
    <row r="81" spans="1:31" x14ac:dyDescent="0.25">
      <c r="A81" t="s">
        <v>75</v>
      </c>
      <c r="B81">
        <v>6.08</v>
      </c>
      <c r="C81">
        <v>1</v>
      </c>
      <c r="D81">
        <f t="shared" si="37"/>
        <v>751.48799999999994</v>
      </c>
      <c r="E81">
        <f t="shared" si="38"/>
        <v>792.83199999999999</v>
      </c>
      <c r="F81">
        <f t="shared" si="39"/>
        <v>811.68000000000006</v>
      </c>
      <c r="G81">
        <f t="shared" si="40"/>
        <v>867.00799999999992</v>
      </c>
      <c r="H81">
        <f t="shared" si="27"/>
        <v>904.09599999999989</v>
      </c>
      <c r="I81">
        <f t="shared" si="41"/>
        <v>911.39200000000005</v>
      </c>
      <c r="J81">
        <f t="shared" si="28"/>
        <v>965.50400000000013</v>
      </c>
      <c r="S81" t="s">
        <v>75</v>
      </c>
      <c r="T81" s="6">
        <v>6.08</v>
      </c>
      <c r="U81" s="6">
        <v>4779.8</v>
      </c>
      <c r="V81" s="6">
        <f t="shared" si="42"/>
        <v>0.12276042736798849</v>
      </c>
      <c r="W81" s="6">
        <f t="shared" si="43"/>
        <v>0.21924425526433297</v>
      </c>
      <c r="X81" s="6">
        <v>0.47210000000000002</v>
      </c>
      <c r="Y81" s="6">
        <f t="shared" si="29"/>
        <v>430.13957768059652</v>
      </c>
      <c r="Z81" s="6">
        <f t="shared" si="30"/>
        <v>453.8042146403705</v>
      </c>
      <c r="AA81" s="6">
        <f t="shared" si="31"/>
        <v>464.59250501909099</v>
      </c>
      <c r="AB81" s="6">
        <f t="shared" si="32"/>
        <v>496.26135742114133</v>
      </c>
      <c r="AC81" s="6">
        <f t="shared" si="33"/>
        <v>517.48992881152674</v>
      </c>
      <c r="AD81" s="6">
        <f t="shared" si="34"/>
        <v>521.66604121619275</v>
      </c>
      <c r="AE81" s="6">
        <f t="shared" si="35"/>
        <v>552.63887488413229</v>
      </c>
    </row>
    <row r="82" spans="1:31" x14ac:dyDescent="0.25">
      <c r="A82" t="s">
        <v>130</v>
      </c>
      <c r="B82" s="16">
        <v>5.08</v>
      </c>
      <c r="C82">
        <v>1</v>
      </c>
      <c r="D82">
        <f t="shared" si="37"/>
        <v>627.88800000000003</v>
      </c>
      <c r="E82">
        <f t="shared" ref="E82" si="44">130.4*B82</f>
        <v>662.43200000000002</v>
      </c>
      <c r="F82">
        <f t="shared" ref="F82" si="45">133.5*B82</f>
        <v>678.18000000000006</v>
      </c>
      <c r="G82">
        <f t="shared" ref="G82" si="46">142.6*B82</f>
        <v>724.40800000000002</v>
      </c>
      <c r="H82">
        <f t="shared" ref="H82" si="47">148.7*B82</f>
        <v>755.39599999999996</v>
      </c>
      <c r="I82">
        <f t="shared" ref="I82" si="48">149.9*B82</f>
        <v>761.49200000000008</v>
      </c>
      <c r="J82">
        <f t="shared" ref="J82" si="49">158.8*B82</f>
        <v>806.70400000000006</v>
      </c>
      <c r="S82" t="s">
        <v>130</v>
      </c>
      <c r="T82" s="6">
        <v>5.08</v>
      </c>
      <c r="U82" s="6">
        <v>102910.39999999999</v>
      </c>
      <c r="V82" s="6">
        <f t="shared" si="42"/>
        <v>2.6430655434559274</v>
      </c>
      <c r="W82" s="6">
        <f t="shared" si="43"/>
        <v>1.8969769339423674</v>
      </c>
      <c r="X82" s="6">
        <v>2.2000000000000001E-3</v>
      </c>
      <c r="Y82" s="6">
        <f t="shared" si="29"/>
        <v>14.490789420004932</v>
      </c>
      <c r="Z82" s="6">
        <f t="shared" si="30"/>
        <v>15.288017316898406</v>
      </c>
      <c r="AA82" s="6">
        <f t="shared" si="31"/>
        <v>15.651459446364552</v>
      </c>
      <c r="AB82" s="6">
        <f t="shared" si="32"/>
        <v>16.718337955442582</v>
      </c>
      <c r="AC82" s="6">
        <f t="shared" si="33"/>
        <v>17.433498274714669</v>
      </c>
      <c r="AD82" s="6">
        <f t="shared" si="34"/>
        <v>17.574185550637051</v>
      </c>
      <c r="AE82" s="6">
        <f t="shared" si="35"/>
        <v>18.617616180394688</v>
      </c>
    </row>
    <row r="83" spans="1:31" x14ac:dyDescent="0.25">
      <c r="A83" t="s">
        <v>76</v>
      </c>
      <c r="B83">
        <v>3.63</v>
      </c>
      <c r="C83">
        <v>1</v>
      </c>
      <c r="D83">
        <f t="shared" si="37"/>
        <v>448.66799999999995</v>
      </c>
      <c r="E83">
        <f t="shared" si="38"/>
        <v>473.35200000000003</v>
      </c>
      <c r="F83">
        <f t="shared" si="39"/>
        <v>484.60499999999996</v>
      </c>
      <c r="G83">
        <f t="shared" si="40"/>
        <v>517.63799999999992</v>
      </c>
      <c r="H83">
        <f t="shared" si="27"/>
        <v>539.78099999999995</v>
      </c>
      <c r="I83">
        <f t="shared" si="41"/>
        <v>544.13700000000006</v>
      </c>
      <c r="J83">
        <f t="shared" si="28"/>
        <v>576.44400000000007</v>
      </c>
      <c r="S83" t="s">
        <v>76</v>
      </c>
      <c r="T83" s="6">
        <v>3.63</v>
      </c>
      <c r="U83" s="6">
        <v>43386.3</v>
      </c>
      <c r="V83" s="6">
        <f t="shared" si="42"/>
        <v>1.1142978220669817</v>
      </c>
      <c r="W83" s="6">
        <f t="shared" si="43"/>
        <v>1.0336227850217827</v>
      </c>
      <c r="X83" s="6">
        <v>0.9365</v>
      </c>
      <c r="Y83" s="6">
        <f t="shared" si="29"/>
        <v>2401.7073274833879</v>
      </c>
      <c r="Z83" s="6">
        <f t="shared" si="30"/>
        <v>2533.8400930730895</v>
      </c>
      <c r="AA83" s="6">
        <f t="shared" si="31"/>
        <v>2594.0770891507468</v>
      </c>
      <c r="AB83" s="6">
        <f t="shared" si="32"/>
        <v>2770.9018195722583</v>
      </c>
      <c r="AC83" s="6">
        <f t="shared" si="33"/>
        <v>2889.4326828218432</v>
      </c>
      <c r="AD83" s="6">
        <f t="shared" si="34"/>
        <v>2912.7502296906146</v>
      </c>
      <c r="AE83" s="6">
        <f t="shared" si="35"/>
        <v>3085.6887023006643</v>
      </c>
    </row>
    <row r="84" spans="1:31" x14ac:dyDescent="0.25">
      <c r="A84" t="s">
        <v>77</v>
      </c>
      <c r="B84">
        <v>182.14</v>
      </c>
      <c r="C84">
        <v>1</v>
      </c>
      <c r="D84">
        <f t="shared" si="37"/>
        <v>22512.503999999997</v>
      </c>
      <c r="E84">
        <f t="shared" si="38"/>
        <v>23751.056</v>
      </c>
      <c r="F84">
        <f t="shared" si="39"/>
        <v>24315.69</v>
      </c>
      <c r="G84">
        <f t="shared" si="40"/>
        <v>25973.163999999997</v>
      </c>
      <c r="H84">
        <f t="shared" si="27"/>
        <v>27084.217999999997</v>
      </c>
      <c r="I84">
        <f t="shared" si="41"/>
        <v>27302.786</v>
      </c>
      <c r="J84">
        <f t="shared" si="28"/>
        <v>28923.831999999999</v>
      </c>
      <c r="S84" t="s">
        <v>77</v>
      </c>
      <c r="T84" s="6">
        <v>182.14</v>
      </c>
      <c r="U84" s="6">
        <v>4619.7</v>
      </c>
      <c r="V84" s="6">
        <f t="shared" si="42"/>
        <v>0.11864855146907746</v>
      </c>
      <c r="W84" s="6">
        <f t="shared" si="43"/>
        <v>0.21405563687901208</v>
      </c>
      <c r="X84" s="6">
        <v>0.47339999999999999</v>
      </c>
      <c r="Y84" s="6">
        <f t="shared" si="29"/>
        <v>12615.482247684316</v>
      </c>
      <c r="Z84" s="6">
        <f t="shared" si="30"/>
        <v>13309.537905323908</v>
      </c>
      <c r="AA84" s="6">
        <f t="shared" si="31"/>
        <v>13625.94563160078</v>
      </c>
      <c r="AB84" s="6">
        <f t="shared" si="32"/>
        <v>14554.755408736113</v>
      </c>
      <c r="AC84" s="6">
        <f t="shared" si="33"/>
        <v>15177.364160442216</v>
      </c>
      <c r="AD84" s="6">
        <f t="shared" si="34"/>
        <v>15299.84457061391</v>
      </c>
      <c r="AE84" s="6">
        <f t="shared" si="35"/>
        <v>16208.240946053962</v>
      </c>
    </row>
    <row r="85" spans="1:31" x14ac:dyDescent="0.25">
      <c r="A85" t="s">
        <v>78</v>
      </c>
      <c r="B85">
        <v>3.86</v>
      </c>
      <c r="C85">
        <v>1</v>
      </c>
      <c r="D85">
        <f t="shared" si="37"/>
        <v>477.09599999999995</v>
      </c>
      <c r="E85">
        <f t="shared" si="38"/>
        <v>503.34399999999999</v>
      </c>
      <c r="F85">
        <f t="shared" si="39"/>
        <v>515.30999999999995</v>
      </c>
      <c r="G85">
        <f t="shared" si="40"/>
        <v>550.43599999999992</v>
      </c>
      <c r="H85">
        <f t="shared" si="27"/>
        <v>573.98199999999997</v>
      </c>
      <c r="I85">
        <f t="shared" si="41"/>
        <v>578.61400000000003</v>
      </c>
      <c r="J85">
        <f t="shared" si="28"/>
        <v>612.96800000000007</v>
      </c>
      <c r="S85" t="s">
        <v>78</v>
      </c>
      <c r="T85" s="6">
        <v>3.86</v>
      </c>
      <c r="U85" s="6">
        <v>19721.900000000001</v>
      </c>
      <c r="V85" s="6">
        <f t="shared" si="42"/>
        <v>0.50652095746866654</v>
      </c>
      <c r="W85" s="6">
        <f t="shared" si="43"/>
        <v>0.59381636056876064</v>
      </c>
      <c r="X85" s="6">
        <v>0.27679999999999999</v>
      </c>
      <c r="Y85" s="6">
        <f t="shared" si="29"/>
        <v>433.65978627062231</v>
      </c>
      <c r="Z85" s="6">
        <f t="shared" si="30"/>
        <v>457.51809166415171</v>
      </c>
      <c r="AA85" s="6">
        <f t="shared" si="31"/>
        <v>468.39467206414298</v>
      </c>
      <c r="AB85" s="6">
        <f t="shared" si="32"/>
        <v>500.32269839960139</v>
      </c>
      <c r="AC85" s="6">
        <f t="shared" si="33"/>
        <v>521.72500176732638</v>
      </c>
      <c r="AD85" s="6">
        <f t="shared" si="34"/>
        <v>525.93529095441977</v>
      </c>
      <c r="AE85" s="6">
        <f t="shared" si="35"/>
        <v>557.16160242536273</v>
      </c>
    </row>
    <row r="86" spans="1:31" x14ac:dyDescent="0.25">
      <c r="A86" t="s">
        <v>79</v>
      </c>
      <c r="B86">
        <v>6.8</v>
      </c>
      <c r="C86">
        <v>1</v>
      </c>
      <c r="D86">
        <f t="shared" si="37"/>
        <v>840.4799999999999</v>
      </c>
      <c r="E86">
        <f t="shared" si="38"/>
        <v>886.72</v>
      </c>
      <c r="F86">
        <f t="shared" si="39"/>
        <v>907.8</v>
      </c>
      <c r="G86">
        <f t="shared" si="40"/>
        <v>969.68</v>
      </c>
      <c r="H86">
        <f t="shared" si="27"/>
        <v>1011.1599999999999</v>
      </c>
      <c r="I86">
        <f t="shared" si="41"/>
        <v>1019.32</v>
      </c>
      <c r="J86">
        <f t="shared" si="28"/>
        <v>1079.8400000000001</v>
      </c>
      <c r="S86" t="s">
        <v>79</v>
      </c>
      <c r="T86" s="6">
        <v>6.8</v>
      </c>
      <c r="U86" s="6">
        <v>8514.1</v>
      </c>
      <c r="V86" s="6">
        <f t="shared" si="42"/>
        <v>0.21866909800698583</v>
      </c>
      <c r="W86" s="6">
        <f t="shared" si="43"/>
        <v>0.32899608122553115</v>
      </c>
      <c r="X86" s="6">
        <v>0</v>
      </c>
      <c r="Y86" s="6">
        <f t="shared" si="29"/>
        <v>0</v>
      </c>
      <c r="Z86" s="6">
        <f t="shared" si="30"/>
        <v>0</v>
      </c>
      <c r="AA86" s="6">
        <f t="shared" si="31"/>
        <v>0</v>
      </c>
      <c r="AB86" s="6">
        <f t="shared" si="32"/>
        <v>0</v>
      </c>
      <c r="AC86" s="6">
        <f t="shared" si="33"/>
        <v>0</v>
      </c>
      <c r="AD86" s="6">
        <f t="shared" si="34"/>
        <v>0</v>
      </c>
      <c r="AE86" s="6">
        <f t="shared" si="35"/>
        <v>0</v>
      </c>
    </row>
    <row r="87" spans="1:31" x14ac:dyDescent="0.25">
      <c r="A87" t="s">
        <v>80</v>
      </c>
      <c r="B87">
        <v>98.39</v>
      </c>
      <c r="C87">
        <v>1</v>
      </c>
      <c r="D87">
        <f t="shared" si="37"/>
        <v>12161.003999999999</v>
      </c>
      <c r="E87">
        <f t="shared" si="38"/>
        <v>12830.056</v>
      </c>
      <c r="F87">
        <f t="shared" si="39"/>
        <v>13135.065000000001</v>
      </c>
      <c r="G87">
        <f t="shared" si="40"/>
        <v>14030.413999999999</v>
      </c>
      <c r="H87">
        <f t="shared" si="27"/>
        <v>14630.592999999999</v>
      </c>
      <c r="I87">
        <f t="shared" si="41"/>
        <v>14748.661</v>
      </c>
      <c r="J87">
        <f t="shared" si="28"/>
        <v>15624.332</v>
      </c>
      <c r="S87" t="s">
        <v>80</v>
      </c>
      <c r="T87" s="6">
        <v>98.39</v>
      </c>
      <c r="U87" s="6">
        <v>6526.7</v>
      </c>
      <c r="V87" s="6">
        <f t="shared" si="42"/>
        <v>0.16762636120813643</v>
      </c>
      <c r="W87" s="6">
        <f t="shared" si="43"/>
        <v>0.27291840374763415</v>
      </c>
      <c r="X87" s="6">
        <v>0.52669999999999995</v>
      </c>
      <c r="Y87" s="6">
        <f t="shared" si="29"/>
        <v>9666.9774047082756</v>
      </c>
      <c r="Z87" s="6">
        <f t="shared" si="30"/>
        <v>10198.817585549832</v>
      </c>
      <c r="AA87" s="6">
        <f t="shared" si="31"/>
        <v>10441.274138580542</v>
      </c>
      <c r="AB87" s="6">
        <f t="shared" si="32"/>
        <v>11153.001439412623</v>
      </c>
      <c r="AC87" s="6">
        <f t="shared" si="33"/>
        <v>11630.093366344017</v>
      </c>
      <c r="AD87" s="6">
        <f t="shared" si="34"/>
        <v>11723.947515904294</v>
      </c>
      <c r="AE87" s="6">
        <f t="shared" si="35"/>
        <v>12420.032458476329</v>
      </c>
    </row>
    <row r="88" spans="1:31" x14ac:dyDescent="0.25">
      <c r="A88" t="s">
        <v>81</v>
      </c>
      <c r="B88">
        <v>38.22</v>
      </c>
      <c r="D88">
        <f t="shared" si="37"/>
        <v>4723.9919999999993</v>
      </c>
      <c r="E88">
        <f t="shared" si="38"/>
        <v>4983.8879999999999</v>
      </c>
      <c r="F88">
        <f t="shared" si="39"/>
        <v>5102.37</v>
      </c>
      <c r="G88">
        <f t="shared" si="40"/>
        <v>5450.1719999999996</v>
      </c>
      <c r="H88">
        <f t="shared" si="27"/>
        <v>5683.3139999999994</v>
      </c>
      <c r="I88">
        <f t="shared" si="41"/>
        <v>5729.1779999999999</v>
      </c>
      <c r="J88">
        <f t="shared" si="28"/>
        <v>6069.3360000000002</v>
      </c>
      <c r="S88" t="s">
        <v>81</v>
      </c>
      <c r="T88" s="6">
        <v>38.22</v>
      </c>
      <c r="U88" s="6" t="s">
        <v>119</v>
      </c>
      <c r="V88" s="6">
        <v>1</v>
      </c>
      <c r="W88" s="6">
        <v>1</v>
      </c>
      <c r="X88" s="6">
        <v>1.1960999999999999</v>
      </c>
      <c r="Y88" s="6">
        <f t="shared" si="29"/>
        <v>31246.528576535995</v>
      </c>
      <c r="Z88" s="6">
        <f t="shared" si="30"/>
        <v>32965.593255503998</v>
      </c>
      <c r="AA88" s="6">
        <f t="shared" si="31"/>
        <v>33749.284506210002</v>
      </c>
      <c r="AB88" s="6">
        <f t="shared" si="32"/>
        <v>36049.797532475997</v>
      </c>
      <c r="AC88" s="6">
        <f t="shared" si="33"/>
        <v>37591.899670961997</v>
      </c>
      <c r="AD88" s="6">
        <f t="shared" si="34"/>
        <v>37895.264026074001</v>
      </c>
      <c r="AE88" s="6">
        <f t="shared" si="35"/>
        <v>40145.216326488</v>
      </c>
    </row>
    <row r="89" spans="1:31" x14ac:dyDescent="0.25">
      <c r="A89" t="s">
        <v>82</v>
      </c>
      <c r="B89">
        <v>10.61</v>
      </c>
      <c r="C89">
        <v>1</v>
      </c>
      <c r="D89">
        <f t="shared" si="37"/>
        <v>1311.396</v>
      </c>
      <c r="E89">
        <f t="shared" si="38"/>
        <v>1383.5440000000001</v>
      </c>
      <c r="F89">
        <f t="shared" si="39"/>
        <v>1416.4349999999999</v>
      </c>
      <c r="G89">
        <f t="shared" si="40"/>
        <v>1512.9859999999999</v>
      </c>
      <c r="H89">
        <f t="shared" si="27"/>
        <v>1577.7069999999999</v>
      </c>
      <c r="I89">
        <f t="shared" si="41"/>
        <v>1590.4390000000001</v>
      </c>
      <c r="J89">
        <f t="shared" si="28"/>
        <v>1684.8679999999999</v>
      </c>
      <c r="S89" t="s">
        <v>82</v>
      </c>
      <c r="T89" s="6">
        <v>10.61</v>
      </c>
      <c r="U89" s="6">
        <v>21618.7</v>
      </c>
      <c r="V89" s="6">
        <f t="shared" si="42"/>
        <v>0.55523679884939392</v>
      </c>
      <c r="W89" s="6">
        <f t="shared" si="43"/>
        <v>0.63341504872591203</v>
      </c>
      <c r="X89" s="6">
        <v>0.40010000000000001</v>
      </c>
      <c r="Y89" s="6">
        <f t="shared" si="29"/>
        <v>1837.8747641131583</v>
      </c>
      <c r="Z89" s="6">
        <f t="shared" si="30"/>
        <v>1938.9876152132354</v>
      </c>
      <c r="AA89" s="6">
        <f t="shared" si="31"/>
        <v>1985.0831796853288</v>
      </c>
      <c r="AB89" s="6">
        <f t="shared" si="32"/>
        <v>2120.3959657163136</v>
      </c>
      <c r="AC89" s="6">
        <f t="shared" si="33"/>
        <v>2211.1001409678529</v>
      </c>
      <c r="AD89" s="6">
        <f t="shared" si="34"/>
        <v>2228.9435852796314</v>
      </c>
      <c r="AE89" s="6">
        <f t="shared" si="35"/>
        <v>2361.2824639253199</v>
      </c>
    </row>
    <row r="90" spans="1:31" x14ac:dyDescent="0.25">
      <c r="A90" t="s">
        <v>83</v>
      </c>
      <c r="B90">
        <v>2.169</v>
      </c>
      <c r="C90">
        <v>1</v>
      </c>
      <c r="D90">
        <f t="shared" si="37"/>
        <v>268.08839999999998</v>
      </c>
      <c r="E90">
        <f t="shared" si="38"/>
        <v>282.83760000000001</v>
      </c>
      <c r="F90">
        <f t="shared" si="39"/>
        <v>289.56150000000002</v>
      </c>
      <c r="G90">
        <f t="shared" si="40"/>
        <v>309.29939999999999</v>
      </c>
      <c r="H90">
        <f t="shared" si="27"/>
        <v>322.53029999999995</v>
      </c>
      <c r="I90">
        <f t="shared" si="41"/>
        <v>325.13310000000001</v>
      </c>
      <c r="J90">
        <f t="shared" si="28"/>
        <v>344.43720000000002</v>
      </c>
      <c r="S90" t="s">
        <v>83</v>
      </c>
      <c r="T90" s="6">
        <v>2.169</v>
      </c>
      <c r="U90" s="6">
        <v>88304.9</v>
      </c>
      <c r="V90" s="6">
        <f t="shared" si="42"/>
        <v>2.2679499691801932</v>
      </c>
      <c r="W90" s="6">
        <f>0.9579*V90^0.703</f>
        <v>1.7034543614458617</v>
      </c>
      <c r="X90" s="6">
        <v>0.59630000000000005</v>
      </c>
      <c r="Y90" s="6">
        <f t="shared" si="29"/>
        <v>1505.9080884612736</v>
      </c>
      <c r="Z90" s="6">
        <f t="shared" si="30"/>
        <v>1588.7574007714409</v>
      </c>
      <c r="AA90" s="6">
        <f t="shared" si="31"/>
        <v>1626.5269402069584</v>
      </c>
      <c r="AB90" s="6">
        <f t="shared" si="32"/>
        <v>1737.3988140337997</v>
      </c>
      <c r="AC90" s="6">
        <f t="shared" si="33"/>
        <v>1811.7195206649787</v>
      </c>
      <c r="AD90" s="6">
        <f t="shared" si="34"/>
        <v>1826.339987543244</v>
      </c>
      <c r="AE90" s="6">
        <f t="shared" si="35"/>
        <v>1934.7751168903744</v>
      </c>
    </row>
    <row r="91" spans="1:31" x14ac:dyDescent="0.25">
      <c r="A91" t="s">
        <v>84</v>
      </c>
      <c r="B91">
        <v>49.26</v>
      </c>
      <c r="D91">
        <f t="shared" si="37"/>
        <v>6088.5359999999991</v>
      </c>
      <c r="E91">
        <f t="shared" si="38"/>
        <v>6423.5039999999999</v>
      </c>
      <c r="F91">
        <f t="shared" si="39"/>
        <v>6576.21</v>
      </c>
      <c r="G91">
        <f t="shared" si="40"/>
        <v>7024.4759999999997</v>
      </c>
      <c r="H91">
        <f t="shared" si="27"/>
        <v>7324.9619999999995</v>
      </c>
      <c r="I91">
        <f t="shared" si="41"/>
        <v>7384.0739999999996</v>
      </c>
      <c r="J91">
        <f t="shared" si="28"/>
        <v>7822.4880000000003</v>
      </c>
      <c r="S91" t="s">
        <v>84</v>
      </c>
      <c r="T91" s="6">
        <v>49.26</v>
      </c>
      <c r="U91" s="6" t="s">
        <v>119</v>
      </c>
      <c r="V91" s="6">
        <v>1</v>
      </c>
      <c r="W91" s="6">
        <v>1</v>
      </c>
      <c r="X91" s="6">
        <v>0.50439999999999996</v>
      </c>
      <c r="Y91" s="6">
        <f t="shared" si="29"/>
        <v>16982.948297951996</v>
      </c>
      <c r="Z91" s="6">
        <f t="shared" si="30"/>
        <v>17917.285259328</v>
      </c>
      <c r="AA91" s="6">
        <f t="shared" si="31"/>
        <v>18343.23299172</v>
      </c>
      <c r="AB91" s="6">
        <f t="shared" si="32"/>
        <v>19593.595690031998</v>
      </c>
      <c r="AC91" s="6">
        <f t="shared" si="33"/>
        <v>20431.750905383997</v>
      </c>
      <c r="AD91" s="6">
        <f t="shared" si="34"/>
        <v>20596.633898567998</v>
      </c>
      <c r="AE91" s="6">
        <f t="shared" si="35"/>
        <v>21819.516098016</v>
      </c>
    </row>
    <row r="92" spans="1:31" x14ac:dyDescent="0.25">
      <c r="A92" t="s">
        <v>85</v>
      </c>
      <c r="B92">
        <v>3.49</v>
      </c>
      <c r="C92">
        <v>1</v>
      </c>
      <c r="D92">
        <f t="shared" si="37"/>
        <v>431.36400000000003</v>
      </c>
      <c r="E92">
        <f t="shared" si="38"/>
        <v>455.09600000000006</v>
      </c>
      <c r="F92">
        <f t="shared" si="39"/>
        <v>465.91500000000002</v>
      </c>
      <c r="G92">
        <f t="shared" si="40"/>
        <v>497.67400000000004</v>
      </c>
      <c r="H92">
        <f t="shared" si="27"/>
        <v>518.96299999999997</v>
      </c>
      <c r="I92">
        <f t="shared" si="41"/>
        <v>523.15100000000007</v>
      </c>
      <c r="J92">
        <f t="shared" si="28"/>
        <v>554.2120000000001</v>
      </c>
      <c r="S92" t="s">
        <v>85</v>
      </c>
      <c r="T92" s="6">
        <v>3.49</v>
      </c>
      <c r="U92" s="6">
        <v>2244</v>
      </c>
      <c r="V92" s="6">
        <f t="shared" si="42"/>
        <v>5.7633038832956646E-2</v>
      </c>
      <c r="W92" s="6">
        <f t="shared" ref="W92:W98" si="50">0.9579*V92^0.703</f>
        <v>0.12884638890389996</v>
      </c>
      <c r="X92" s="6">
        <v>0.63719999999999999</v>
      </c>
      <c r="Y92" s="6">
        <f t="shared" si="29"/>
        <v>195.84705597686042</v>
      </c>
      <c r="Z92" s="6">
        <f t="shared" si="30"/>
        <v>206.62181310180097</v>
      </c>
      <c r="AA92" s="6">
        <f t="shared" si="31"/>
        <v>211.53383473228854</v>
      </c>
      <c r="AB92" s="6">
        <f t="shared" si="32"/>
        <v>225.95299500242956</v>
      </c>
      <c r="AC92" s="6">
        <f t="shared" si="33"/>
        <v>235.61858595274384</v>
      </c>
      <c r="AD92" s="6">
        <f t="shared" si="34"/>
        <v>237.52001368067457</v>
      </c>
      <c r="AE92" s="6">
        <f t="shared" si="35"/>
        <v>251.6222693294938</v>
      </c>
    </row>
    <row r="93" spans="1:31" x14ac:dyDescent="0.25">
      <c r="A93" t="s">
        <v>86</v>
      </c>
      <c r="B93">
        <v>21.7</v>
      </c>
      <c r="C93">
        <v>1</v>
      </c>
      <c r="D93">
        <f t="shared" si="37"/>
        <v>2682.12</v>
      </c>
      <c r="E93">
        <f t="shared" si="38"/>
        <v>2829.68</v>
      </c>
      <c r="F93">
        <f t="shared" si="39"/>
        <v>2896.95</v>
      </c>
      <c r="G93">
        <f t="shared" si="40"/>
        <v>3094.4199999999996</v>
      </c>
      <c r="H93">
        <f t="shared" si="27"/>
        <v>3226.7899999999995</v>
      </c>
      <c r="I93">
        <f t="shared" si="41"/>
        <v>3252.83</v>
      </c>
      <c r="J93">
        <f t="shared" si="28"/>
        <v>3445.96</v>
      </c>
      <c r="S93" t="s">
        <v>86</v>
      </c>
      <c r="T93" s="6">
        <v>21.7</v>
      </c>
      <c r="U93" s="6">
        <v>9585.2999999999993</v>
      </c>
      <c r="V93" s="6">
        <f t="shared" si="42"/>
        <v>0.24618091226628311</v>
      </c>
      <c r="W93" s="6">
        <f t="shared" si="50"/>
        <v>0.35757899553743216</v>
      </c>
      <c r="X93" s="6">
        <v>1.0693999999999999</v>
      </c>
      <c r="Y93" s="6">
        <f t="shared" si="29"/>
        <v>5671.7295751601496</v>
      </c>
      <c r="Z93" s="6">
        <f t="shared" si="30"/>
        <v>5983.7664773534261</v>
      </c>
      <c r="AA93" s="6">
        <f t="shared" si="31"/>
        <v>6126.0185945297726</v>
      </c>
      <c r="AB93" s="6">
        <f t="shared" si="32"/>
        <v>6543.5973901119514</v>
      </c>
      <c r="AC93" s="6">
        <f t="shared" si="33"/>
        <v>6823.512846491215</v>
      </c>
      <c r="AD93" s="6">
        <f t="shared" si="34"/>
        <v>6878.5781821723822</v>
      </c>
      <c r="AE93" s="6">
        <f t="shared" si="35"/>
        <v>7286.9794218077004</v>
      </c>
    </row>
    <row r="94" spans="1:31" x14ac:dyDescent="0.25">
      <c r="A94" t="s">
        <v>87</v>
      </c>
      <c r="B94">
        <v>142.83000000000001</v>
      </c>
      <c r="C94">
        <v>1</v>
      </c>
      <c r="D94">
        <f t="shared" si="37"/>
        <v>17653.788</v>
      </c>
      <c r="E94">
        <f t="shared" si="38"/>
        <v>18625.032000000003</v>
      </c>
      <c r="F94">
        <f t="shared" si="39"/>
        <v>19067.805</v>
      </c>
      <c r="G94">
        <f t="shared" si="40"/>
        <v>20367.558000000001</v>
      </c>
      <c r="H94">
        <f t="shared" si="27"/>
        <v>21238.821</v>
      </c>
      <c r="I94">
        <f t="shared" si="41"/>
        <v>21410.217000000004</v>
      </c>
      <c r="J94">
        <f t="shared" si="28"/>
        <v>22681.404000000002</v>
      </c>
      <c r="S94" t="s">
        <v>87</v>
      </c>
      <c r="T94" s="6">
        <v>142.83000000000001</v>
      </c>
      <c r="U94" s="6">
        <v>15543.7</v>
      </c>
      <c r="V94" s="6">
        <f t="shared" si="42"/>
        <v>0.3992115266077666</v>
      </c>
      <c r="W94" s="6">
        <f t="shared" si="50"/>
        <v>0.50230318638288396</v>
      </c>
      <c r="X94" s="6">
        <v>0.51319999999999999</v>
      </c>
      <c r="Y94" s="6">
        <f t="shared" si="29"/>
        <v>25166.082679979183</v>
      </c>
      <c r="Z94" s="6">
        <f t="shared" si="30"/>
        <v>26550.624445544385</v>
      </c>
      <c r="AA94" s="6">
        <f t="shared" si="31"/>
        <v>27181.812603375573</v>
      </c>
      <c r="AB94" s="6">
        <f t="shared" si="32"/>
        <v>29034.655260234882</v>
      </c>
      <c r="AC94" s="6">
        <f t="shared" si="33"/>
        <v>30276.670667580132</v>
      </c>
      <c r="AD94" s="6">
        <f t="shared" si="34"/>
        <v>30521.00156738576</v>
      </c>
      <c r="AE94" s="6">
        <f t="shared" si="35"/>
        <v>32333.122407610797</v>
      </c>
    </row>
    <row r="95" spans="1:31" x14ac:dyDescent="0.25">
      <c r="A95" t="s">
        <v>88</v>
      </c>
      <c r="B95">
        <v>28.83</v>
      </c>
      <c r="C95">
        <v>1</v>
      </c>
      <c r="D95">
        <f t="shared" si="37"/>
        <v>3563.3879999999995</v>
      </c>
      <c r="E95">
        <f t="shared" si="38"/>
        <v>3759.4319999999998</v>
      </c>
      <c r="F95">
        <f t="shared" si="39"/>
        <v>3848.8049999999998</v>
      </c>
      <c r="G95">
        <f t="shared" si="40"/>
        <v>4111.1579999999994</v>
      </c>
      <c r="H95">
        <f t="shared" si="27"/>
        <v>4287.0209999999997</v>
      </c>
      <c r="I95">
        <f t="shared" si="41"/>
        <v>4321.6170000000002</v>
      </c>
      <c r="J95">
        <f t="shared" si="28"/>
        <v>4578.2039999999997</v>
      </c>
      <c r="S95" t="s">
        <v>88</v>
      </c>
      <c r="T95" s="6">
        <v>28.83</v>
      </c>
      <c r="U95" s="6">
        <v>24934.400000000001</v>
      </c>
      <c r="V95" s="6">
        <f t="shared" si="42"/>
        <v>0.64039449352784061</v>
      </c>
      <c r="W95" s="6">
        <f t="shared" si="50"/>
        <v>0.70024953369654164</v>
      </c>
      <c r="X95" s="6">
        <v>0.79559999999999997</v>
      </c>
      <c r="Y95" s="6">
        <f t="shared" si="29"/>
        <v>10978.319029090602</v>
      </c>
      <c r="Z95" s="6">
        <f t="shared" si="30"/>
        <v>11582.304218393321</v>
      </c>
      <c r="AA95" s="6">
        <f t="shared" si="31"/>
        <v>11857.650407634268</v>
      </c>
      <c r="AB95" s="6">
        <f t="shared" si="32"/>
        <v>12665.924705083493</v>
      </c>
      <c r="AC95" s="6">
        <f t="shared" si="33"/>
        <v>13207.734948428581</v>
      </c>
      <c r="AD95" s="6">
        <f t="shared" si="34"/>
        <v>13314.320570070238</v>
      </c>
      <c r="AE95" s="6">
        <f t="shared" si="35"/>
        <v>14104.830597245855</v>
      </c>
    </row>
    <row r="96" spans="1:31" x14ac:dyDescent="0.25">
      <c r="A96" t="s">
        <v>89</v>
      </c>
      <c r="B96">
        <v>14.13</v>
      </c>
      <c r="C96">
        <v>1</v>
      </c>
      <c r="D96">
        <f t="shared" si="37"/>
        <v>1746.4680000000001</v>
      </c>
      <c r="E96">
        <f t="shared" si="38"/>
        <v>1842.5520000000001</v>
      </c>
      <c r="F96">
        <f t="shared" si="39"/>
        <v>1886.355</v>
      </c>
      <c r="G96">
        <f t="shared" si="40"/>
        <v>2014.9380000000001</v>
      </c>
      <c r="H96">
        <f t="shared" si="27"/>
        <v>2101.1309999999999</v>
      </c>
      <c r="I96">
        <f t="shared" si="41"/>
        <v>2118.087</v>
      </c>
      <c r="J96">
        <f t="shared" si="28"/>
        <v>2243.8440000000005</v>
      </c>
      <c r="S96" t="s">
        <v>89</v>
      </c>
      <c r="T96" s="6">
        <v>14.13</v>
      </c>
      <c r="U96" s="6">
        <v>2272.5</v>
      </c>
      <c r="V96" s="6">
        <f t="shared" si="42"/>
        <v>5.8365009245942061E-2</v>
      </c>
      <c r="W96" s="6">
        <f t="shared" si="50"/>
        <v>0.12999463292217706</v>
      </c>
      <c r="X96" s="6">
        <v>0.59830000000000005</v>
      </c>
      <c r="Y96" s="6">
        <f t="shared" si="29"/>
        <v>751.15608326312326</v>
      </c>
      <c r="Z96" s="6">
        <f t="shared" si="30"/>
        <v>792.48182247177408</v>
      </c>
      <c r="AA96" s="6">
        <f t="shared" si="31"/>
        <v>811.32149769924717</v>
      </c>
      <c r="AB96" s="6">
        <f t="shared" si="32"/>
        <v>866.62506046376518</v>
      </c>
      <c r="AC96" s="6">
        <f t="shared" si="33"/>
        <v>903.69667945976062</v>
      </c>
      <c r="AD96" s="6">
        <f t="shared" si="34"/>
        <v>910.98945696716964</v>
      </c>
      <c r="AE96" s="6">
        <f t="shared" si="35"/>
        <v>965.07755681378626</v>
      </c>
    </row>
    <row r="97" spans="1:31" x14ac:dyDescent="0.25">
      <c r="A97" t="s">
        <v>90</v>
      </c>
      <c r="B97">
        <v>6.09</v>
      </c>
      <c r="C97">
        <v>1</v>
      </c>
      <c r="D97">
        <f t="shared" si="37"/>
        <v>752.72399999999993</v>
      </c>
      <c r="E97">
        <f t="shared" si="38"/>
        <v>794.13599999999997</v>
      </c>
      <c r="F97">
        <f t="shared" si="39"/>
        <v>813.01499999999999</v>
      </c>
      <c r="G97">
        <f t="shared" si="40"/>
        <v>868.43399999999997</v>
      </c>
      <c r="H97">
        <f t="shared" si="27"/>
        <v>905.58299999999986</v>
      </c>
      <c r="I97">
        <f t="shared" si="41"/>
        <v>912.89099999999996</v>
      </c>
      <c r="J97">
        <f t="shared" si="28"/>
        <v>967.0920000000001</v>
      </c>
      <c r="S97" t="s">
        <v>90</v>
      </c>
      <c r="T97" s="6">
        <v>6.09</v>
      </c>
      <c r="U97" s="6">
        <v>1712.8</v>
      </c>
      <c r="V97" s="6">
        <f t="shared" si="42"/>
        <v>4.3990137661803985E-2</v>
      </c>
      <c r="W97" s="6">
        <f t="shared" si="50"/>
        <v>0.10656116600588801</v>
      </c>
      <c r="X97" s="6">
        <v>0.73580000000000001</v>
      </c>
      <c r="Y97" s="6">
        <f t="shared" si="29"/>
        <v>326.37707214396153</v>
      </c>
      <c r="Z97" s="6">
        <f t="shared" si="30"/>
        <v>344.33309229427658</v>
      </c>
      <c r="AA97" s="6">
        <f t="shared" si="31"/>
        <v>352.51892500986139</v>
      </c>
      <c r="AB97" s="6">
        <f t="shared" si="32"/>
        <v>376.54830491690058</v>
      </c>
      <c r="AC97" s="6">
        <f t="shared" si="33"/>
        <v>392.65591122821257</v>
      </c>
      <c r="AD97" s="6">
        <f t="shared" si="34"/>
        <v>395.82462066650351</v>
      </c>
      <c r="AE97" s="6">
        <f t="shared" si="35"/>
        <v>419.32588233382768</v>
      </c>
    </row>
    <row r="98" spans="1:31" x14ac:dyDescent="0.25">
      <c r="A98" t="s">
        <v>91</v>
      </c>
      <c r="B98">
        <v>5.41</v>
      </c>
      <c r="C98">
        <v>1</v>
      </c>
      <c r="D98">
        <f t="shared" si="37"/>
        <v>668.67599999999993</v>
      </c>
      <c r="E98">
        <f t="shared" si="38"/>
        <v>705.46400000000006</v>
      </c>
      <c r="F98">
        <f t="shared" si="39"/>
        <v>722.23500000000001</v>
      </c>
      <c r="G98">
        <f t="shared" si="40"/>
        <v>771.46600000000001</v>
      </c>
      <c r="H98">
        <f t="shared" si="27"/>
        <v>804.46699999999998</v>
      </c>
      <c r="I98">
        <f t="shared" si="41"/>
        <v>810.95900000000006</v>
      </c>
      <c r="J98">
        <f t="shared" si="28"/>
        <v>859.10800000000006</v>
      </c>
      <c r="S98" t="s">
        <v>91</v>
      </c>
      <c r="T98" s="6">
        <v>5.41</v>
      </c>
      <c r="U98" s="6">
        <v>56029.2</v>
      </c>
      <c r="V98" s="6">
        <f t="shared" si="42"/>
        <v>1.4390076022190261</v>
      </c>
      <c r="W98" s="6">
        <f t="shared" si="50"/>
        <v>1.2371960487924869</v>
      </c>
      <c r="X98" s="6">
        <v>0.57899999999999996</v>
      </c>
      <c r="Y98" s="6">
        <f t="shared" si="29"/>
        <v>2648.8535961721464</v>
      </c>
      <c r="Z98" s="6">
        <f t="shared" si="30"/>
        <v>2794.5834056702906</v>
      </c>
      <c r="AA98" s="6">
        <f t="shared" si="31"/>
        <v>2861.0190541179741</v>
      </c>
      <c r="AB98" s="6">
        <f t="shared" si="32"/>
        <v>3056.0398285934311</v>
      </c>
      <c r="AC98" s="6">
        <f t="shared" si="33"/>
        <v>3186.7680400550016</v>
      </c>
      <c r="AD98" s="6">
        <f t="shared" si="34"/>
        <v>3212.4850652605569</v>
      </c>
      <c r="AE98" s="6">
        <f t="shared" si="35"/>
        <v>3403.2196688684216</v>
      </c>
    </row>
    <row r="99" spans="1:31" x14ac:dyDescent="0.25">
      <c r="A99" t="s">
        <v>92</v>
      </c>
      <c r="B99">
        <v>5.45</v>
      </c>
      <c r="D99">
        <f t="shared" si="37"/>
        <v>673.62</v>
      </c>
      <c r="E99">
        <f t="shared" si="38"/>
        <v>710.68000000000006</v>
      </c>
      <c r="F99">
        <f t="shared" si="39"/>
        <v>727.57500000000005</v>
      </c>
      <c r="G99">
        <f t="shared" si="40"/>
        <v>777.17</v>
      </c>
      <c r="H99">
        <f t="shared" si="27"/>
        <v>810.41499999999996</v>
      </c>
      <c r="I99">
        <f t="shared" si="41"/>
        <v>816.95500000000004</v>
      </c>
      <c r="J99">
        <f t="shared" si="28"/>
        <v>865.46</v>
      </c>
      <c r="S99" t="s">
        <v>92</v>
      </c>
      <c r="T99" s="6">
        <v>5.45</v>
      </c>
      <c r="U99" s="6" t="s">
        <v>119</v>
      </c>
      <c r="V99" s="6">
        <v>1</v>
      </c>
      <c r="W99" s="6">
        <v>1</v>
      </c>
      <c r="X99" s="6">
        <v>0.28299999999999997</v>
      </c>
      <c r="Y99" s="6">
        <f t="shared" ref="Y99:Y122" si="51">5.53*X99*W99*D99</f>
        <v>1054.2085637999999</v>
      </c>
      <c r="Z99" s="6">
        <f t="shared" ref="Z99:Z122" si="52">5.53*X99*W99*E99</f>
        <v>1112.2070931999999</v>
      </c>
      <c r="AA99" s="6">
        <f t="shared" ref="AA99:AA122" si="53">5.53*X99*W99*F99</f>
        <v>1138.64759925</v>
      </c>
      <c r="AB99" s="6">
        <f t="shared" ref="AB99:AB122" si="54">5.53*X99*W99*G99</f>
        <v>1216.2632782999999</v>
      </c>
      <c r="AC99" s="6">
        <f t="shared" ref="AC99:AC122" si="55">5.53*X99*W99*H99</f>
        <v>1268.2913708499998</v>
      </c>
      <c r="AD99" s="6">
        <f t="shared" ref="AD99:AD122" si="56">5.53*X99*W99*I99</f>
        <v>1278.5264054499999</v>
      </c>
      <c r="AE99" s="6">
        <f t="shared" ref="AE99:AE122" si="57">5.53*X99*W99*J99</f>
        <v>1354.4362454</v>
      </c>
    </row>
    <row r="100" spans="1:31" x14ac:dyDescent="0.25">
      <c r="A100" t="s">
        <v>93</v>
      </c>
      <c r="B100">
        <v>2.0699999999999998</v>
      </c>
      <c r="D100">
        <f t="shared" si="37"/>
        <v>255.85199999999998</v>
      </c>
      <c r="E100">
        <f t="shared" si="38"/>
        <v>269.928</v>
      </c>
      <c r="F100">
        <f t="shared" si="39"/>
        <v>276.34499999999997</v>
      </c>
      <c r="G100">
        <f t="shared" si="40"/>
        <v>295.18199999999996</v>
      </c>
      <c r="H100">
        <f t="shared" si="27"/>
        <v>307.80899999999997</v>
      </c>
      <c r="I100">
        <f t="shared" si="41"/>
        <v>310.29300000000001</v>
      </c>
      <c r="J100">
        <f t="shared" si="28"/>
        <v>328.71600000000001</v>
      </c>
      <c r="S100" t="s">
        <v>93</v>
      </c>
      <c r="T100" s="6">
        <v>2.0699999999999998</v>
      </c>
      <c r="U100" s="6" t="s">
        <v>119</v>
      </c>
      <c r="V100" s="6">
        <v>1</v>
      </c>
      <c r="W100" s="6">
        <v>1</v>
      </c>
      <c r="X100" s="6">
        <v>0.57840000000000003</v>
      </c>
      <c r="Y100" s="6">
        <f t="shared" si="51"/>
        <v>818.35592630400004</v>
      </c>
      <c r="Z100" s="6">
        <f t="shared" si="52"/>
        <v>863.37874425600012</v>
      </c>
      <c r="AA100" s="6">
        <f t="shared" si="53"/>
        <v>883.90385244000004</v>
      </c>
      <c r="AB100" s="6">
        <f t="shared" si="54"/>
        <v>944.1549764639999</v>
      </c>
      <c r="AC100" s="6">
        <f t="shared" si="55"/>
        <v>984.54309256800002</v>
      </c>
      <c r="AD100" s="6">
        <f t="shared" si="56"/>
        <v>992.48829573600005</v>
      </c>
      <c r="AE100" s="6">
        <f t="shared" si="57"/>
        <v>1051.415219232</v>
      </c>
    </row>
    <row r="101" spans="1:31" x14ac:dyDescent="0.25">
      <c r="A101" t="s">
        <v>94</v>
      </c>
      <c r="B101">
        <v>52.78</v>
      </c>
      <c r="C101">
        <v>1</v>
      </c>
      <c r="D101">
        <f t="shared" si="37"/>
        <v>6523.6080000000002</v>
      </c>
      <c r="E101">
        <f t="shared" si="38"/>
        <v>6882.5120000000006</v>
      </c>
      <c r="F101">
        <f t="shared" si="39"/>
        <v>7046.13</v>
      </c>
      <c r="G101">
        <f t="shared" si="40"/>
        <v>7526.4279999999999</v>
      </c>
      <c r="H101">
        <f t="shared" si="27"/>
        <v>7848.3859999999995</v>
      </c>
      <c r="I101">
        <f t="shared" si="41"/>
        <v>7911.7220000000007</v>
      </c>
      <c r="J101">
        <f t="shared" si="28"/>
        <v>8381.4639999999999</v>
      </c>
      <c r="S101" t="s">
        <v>94</v>
      </c>
      <c r="T101" s="6">
        <v>52.78</v>
      </c>
      <c r="U101" s="6">
        <v>12908.6</v>
      </c>
      <c r="V101" s="6">
        <f t="shared" si="42"/>
        <v>0.33153379905485925</v>
      </c>
      <c r="W101" s="6">
        <f>0.9579*V101^0.703</f>
        <v>0.44080978250349134</v>
      </c>
      <c r="X101" s="6">
        <v>1.069</v>
      </c>
      <c r="Y101" s="6">
        <f t="shared" si="51"/>
        <v>16999.725823833673</v>
      </c>
      <c r="Z101" s="6">
        <f t="shared" si="52"/>
        <v>17934.985820614169</v>
      </c>
      <c r="AA101" s="6">
        <f t="shared" si="53"/>
        <v>18361.354348558216</v>
      </c>
      <c r="AB101" s="6">
        <f t="shared" si="54"/>
        <v>19612.952285426229</v>
      </c>
      <c r="AC101" s="6">
        <f t="shared" si="55"/>
        <v>20451.935517832258</v>
      </c>
      <c r="AD101" s="6">
        <f t="shared" si="56"/>
        <v>20616.981399617052</v>
      </c>
      <c r="AE101" s="6">
        <f t="shared" si="57"/>
        <v>21841.071689520933</v>
      </c>
    </row>
    <row r="102" spans="1:31" x14ac:dyDescent="0.25">
      <c r="A102" t="s">
        <v>95</v>
      </c>
      <c r="B102">
        <v>46.93</v>
      </c>
      <c r="D102">
        <f t="shared" si="37"/>
        <v>5800.5479999999998</v>
      </c>
      <c r="E102">
        <f t="shared" si="38"/>
        <v>6119.6720000000005</v>
      </c>
      <c r="F102">
        <f t="shared" si="39"/>
        <v>6265.1549999999997</v>
      </c>
      <c r="G102">
        <f t="shared" si="40"/>
        <v>6692.2179999999998</v>
      </c>
      <c r="H102">
        <f t="shared" si="27"/>
        <v>6978.4909999999991</v>
      </c>
      <c r="I102">
        <f t="shared" si="41"/>
        <v>7034.8069999999998</v>
      </c>
      <c r="J102">
        <f t="shared" si="28"/>
        <v>7452.4840000000004</v>
      </c>
      <c r="S102" t="s">
        <v>95</v>
      </c>
      <c r="T102" s="6">
        <v>46.93</v>
      </c>
      <c r="U102" s="6" t="s">
        <v>119</v>
      </c>
      <c r="V102" s="6">
        <v>1</v>
      </c>
      <c r="W102" s="6">
        <v>1</v>
      </c>
      <c r="X102" s="6">
        <v>0.34389999999999998</v>
      </c>
      <c r="Y102" s="6">
        <f t="shared" si="51"/>
        <v>11031.290768315999</v>
      </c>
      <c r="Z102" s="6">
        <f t="shared" si="52"/>
        <v>11638.190260424</v>
      </c>
      <c r="AA102" s="6">
        <f t="shared" si="53"/>
        <v>11914.865028884999</v>
      </c>
      <c r="AB102" s="6">
        <f t="shared" si="54"/>
        <v>12727.039349205999</v>
      </c>
      <c r="AC102" s="6">
        <f t="shared" si="55"/>
        <v>13271.463893596998</v>
      </c>
      <c r="AD102" s="6">
        <f t="shared" si="56"/>
        <v>13378.563803969</v>
      </c>
      <c r="AE102" s="6">
        <f t="shared" si="57"/>
        <v>14172.888139228</v>
      </c>
    </row>
    <row r="103" spans="1:31" x14ac:dyDescent="0.25">
      <c r="A103" t="s">
        <v>96</v>
      </c>
      <c r="B103">
        <v>21.27</v>
      </c>
      <c r="C103">
        <v>1</v>
      </c>
      <c r="D103">
        <f t="shared" si="37"/>
        <v>2628.9719999999998</v>
      </c>
      <c r="E103">
        <f t="shared" si="38"/>
        <v>2773.6080000000002</v>
      </c>
      <c r="F103">
        <f t="shared" si="39"/>
        <v>2839.5450000000001</v>
      </c>
      <c r="G103">
        <f t="shared" si="40"/>
        <v>3033.1019999999999</v>
      </c>
      <c r="H103">
        <f t="shared" si="27"/>
        <v>3162.8489999999997</v>
      </c>
      <c r="I103">
        <f t="shared" si="41"/>
        <v>3188.373</v>
      </c>
      <c r="J103">
        <f t="shared" si="28"/>
        <v>3377.6760000000004</v>
      </c>
      <c r="S103" t="s">
        <v>96</v>
      </c>
      <c r="T103" s="6">
        <v>21.27</v>
      </c>
      <c r="U103" s="6">
        <v>10595.7</v>
      </c>
      <c r="V103" s="6">
        <f t="shared" si="42"/>
        <v>0.27213118964454491</v>
      </c>
      <c r="W103" s="6">
        <f t="shared" ref="W103:W112" si="58">0.9579*V103^0.703</f>
        <v>0.38368015103273578</v>
      </c>
      <c r="X103" s="6">
        <v>0.41720000000000002</v>
      </c>
      <c r="Y103" s="6">
        <f t="shared" si="51"/>
        <v>2327.1518582534491</v>
      </c>
      <c r="Z103" s="6">
        <f t="shared" si="52"/>
        <v>2455.1828666363253</v>
      </c>
      <c r="AA103" s="6">
        <f t="shared" si="53"/>
        <v>2513.549943987342</v>
      </c>
      <c r="AB103" s="6">
        <f t="shared" si="54"/>
        <v>2684.8855581467787</v>
      </c>
      <c r="AC103" s="6">
        <f t="shared" si="55"/>
        <v>2799.7369039020055</v>
      </c>
      <c r="AD103" s="6">
        <f t="shared" si="56"/>
        <v>2822.3306112636897</v>
      </c>
      <c r="AE103" s="6">
        <f t="shared" si="57"/>
        <v>2989.9006075295129</v>
      </c>
    </row>
    <row r="104" spans="1:31" x14ac:dyDescent="0.25">
      <c r="A104" t="s">
        <v>97</v>
      </c>
      <c r="B104">
        <v>37.96</v>
      </c>
      <c r="C104">
        <v>1</v>
      </c>
      <c r="D104">
        <f t="shared" si="37"/>
        <v>4691.8559999999998</v>
      </c>
      <c r="E104">
        <f t="shared" si="38"/>
        <v>4949.9840000000004</v>
      </c>
      <c r="F104">
        <f t="shared" si="39"/>
        <v>5067.66</v>
      </c>
      <c r="G104">
        <f t="shared" si="40"/>
        <v>5413.0959999999995</v>
      </c>
      <c r="H104">
        <f t="shared" si="27"/>
        <v>5644.652</v>
      </c>
      <c r="I104">
        <f t="shared" si="41"/>
        <v>5690.2040000000006</v>
      </c>
      <c r="J104">
        <f t="shared" si="28"/>
        <v>6028.0480000000007</v>
      </c>
      <c r="S104" t="s">
        <v>97</v>
      </c>
      <c r="T104" s="6">
        <v>37.96</v>
      </c>
      <c r="U104" s="6">
        <v>4323</v>
      </c>
      <c r="V104" s="6">
        <f t="shared" si="42"/>
        <v>0.11102835422231354</v>
      </c>
      <c r="W104" s="6">
        <f t="shared" si="58"/>
        <v>0.20429616139693962</v>
      </c>
      <c r="X104" s="6">
        <v>0.61499999999999999</v>
      </c>
      <c r="Y104" s="6">
        <f t="shared" si="51"/>
        <v>3259.9063818945742</v>
      </c>
      <c r="Z104" s="6">
        <f t="shared" si="52"/>
        <v>3439.2539821929818</v>
      </c>
      <c r="AA104" s="6">
        <f t="shared" si="53"/>
        <v>3521.0153882113727</v>
      </c>
      <c r="AB104" s="6">
        <f t="shared" si="54"/>
        <v>3761.0246768460056</v>
      </c>
      <c r="AC104" s="6">
        <f t="shared" si="55"/>
        <v>3921.9100241725178</v>
      </c>
      <c r="AD104" s="6">
        <f t="shared" si="56"/>
        <v>3953.5596006957667</v>
      </c>
      <c r="AE104" s="6">
        <f t="shared" si="57"/>
        <v>4188.2939599098581</v>
      </c>
    </row>
    <row r="105" spans="1:31" x14ac:dyDescent="0.25">
      <c r="A105" t="s">
        <v>98</v>
      </c>
      <c r="B105">
        <v>0.54</v>
      </c>
      <c r="C105">
        <v>1</v>
      </c>
      <c r="D105">
        <f t="shared" si="37"/>
        <v>66.744</v>
      </c>
      <c r="E105">
        <f t="shared" si="38"/>
        <v>70.416000000000011</v>
      </c>
      <c r="F105">
        <f t="shared" si="39"/>
        <v>72.09</v>
      </c>
      <c r="G105">
        <f t="shared" si="40"/>
        <v>77.004000000000005</v>
      </c>
      <c r="H105">
        <f t="shared" si="27"/>
        <v>80.298000000000002</v>
      </c>
      <c r="I105">
        <f t="shared" si="41"/>
        <v>80.946000000000012</v>
      </c>
      <c r="J105">
        <f t="shared" si="28"/>
        <v>85.75200000000001</v>
      </c>
      <c r="S105" t="s">
        <v>98</v>
      </c>
      <c r="T105" s="6">
        <v>0.54</v>
      </c>
      <c r="U105" s="6">
        <v>15956.9</v>
      </c>
      <c r="V105" s="6">
        <f t="shared" si="42"/>
        <v>0.40982381343743579</v>
      </c>
      <c r="W105" s="6">
        <f t="shared" si="58"/>
        <v>0.51165355729784645</v>
      </c>
      <c r="X105" s="6">
        <v>0.2097</v>
      </c>
      <c r="Y105" s="6">
        <f t="shared" si="51"/>
        <v>39.601514052808312</v>
      </c>
      <c r="Z105" s="6">
        <f t="shared" si="52"/>
        <v>41.780238126911037</v>
      </c>
      <c r="AA105" s="6">
        <f t="shared" si="53"/>
        <v>42.773479984222568</v>
      </c>
      <c r="AB105" s="6">
        <f t="shared" si="54"/>
        <v>45.689125436330627</v>
      </c>
      <c r="AC105" s="6">
        <f t="shared" si="55"/>
        <v>47.643569091040419</v>
      </c>
      <c r="AD105" s="6">
        <f t="shared" si="56"/>
        <v>48.028049809999729</v>
      </c>
      <c r="AE105" s="6">
        <f t="shared" si="57"/>
        <v>50.879615142281231</v>
      </c>
    </row>
    <row r="106" spans="1:31" x14ac:dyDescent="0.25">
      <c r="A106" t="s">
        <v>125</v>
      </c>
      <c r="B106">
        <v>9.6</v>
      </c>
      <c r="C106">
        <v>1</v>
      </c>
      <c r="D106">
        <f t="shared" si="37"/>
        <v>1186.56</v>
      </c>
      <c r="E106">
        <f t="shared" si="38"/>
        <v>1251.8399999999999</v>
      </c>
      <c r="F106">
        <f t="shared" si="39"/>
        <v>1281.5999999999999</v>
      </c>
      <c r="G106">
        <f t="shared" si="40"/>
        <v>1368.9599999999998</v>
      </c>
      <c r="H106">
        <f t="shared" si="27"/>
        <v>1427.5199999999998</v>
      </c>
      <c r="I106">
        <f t="shared" si="41"/>
        <v>1439.04</v>
      </c>
      <c r="J106">
        <f t="shared" si="28"/>
        <v>1524.48</v>
      </c>
      <c r="S106" t="s">
        <v>125</v>
      </c>
      <c r="T106" s="6">
        <v>9.6</v>
      </c>
      <c r="U106" s="6">
        <v>60283.3</v>
      </c>
      <c r="V106" s="6">
        <f t="shared" si="42"/>
        <v>1.548266385863982</v>
      </c>
      <c r="W106" s="6">
        <f t="shared" si="58"/>
        <v>1.302511870090959</v>
      </c>
      <c r="X106" s="6">
        <v>2.3E-2</v>
      </c>
      <c r="Y106" s="6">
        <f t="shared" si="51"/>
        <v>196.57322415311054</v>
      </c>
      <c r="Z106" s="6">
        <f t="shared" si="52"/>
        <v>207.38793227803896</v>
      </c>
      <c r="AA106" s="6">
        <f t="shared" si="53"/>
        <v>212.31816686440339</v>
      </c>
      <c r="AB106" s="6">
        <f t="shared" si="54"/>
        <v>226.79079097276346</v>
      </c>
      <c r="AC106" s="6">
        <f t="shared" si="55"/>
        <v>236.49222032012568</v>
      </c>
      <c r="AD106" s="6">
        <f t="shared" si="56"/>
        <v>238.40069822452486</v>
      </c>
      <c r="AE106" s="6">
        <f t="shared" si="57"/>
        <v>252.55524268215177</v>
      </c>
    </row>
    <row r="107" spans="1:31" x14ac:dyDescent="0.25">
      <c r="A107" t="s">
        <v>99</v>
      </c>
      <c r="B107">
        <v>8.08</v>
      </c>
      <c r="C107">
        <v>1</v>
      </c>
      <c r="D107">
        <f t="shared" si="37"/>
        <v>998.68799999999999</v>
      </c>
      <c r="E107">
        <f t="shared" si="38"/>
        <v>1053.6320000000001</v>
      </c>
      <c r="F107">
        <f t="shared" si="39"/>
        <v>1078.68</v>
      </c>
      <c r="G107">
        <f t="shared" si="40"/>
        <v>1152.2079999999999</v>
      </c>
      <c r="H107">
        <f t="shared" si="27"/>
        <v>1201.4959999999999</v>
      </c>
      <c r="I107">
        <f t="shared" si="41"/>
        <v>1211.192</v>
      </c>
      <c r="J107">
        <f t="shared" si="28"/>
        <v>1283.104</v>
      </c>
      <c r="S107" t="s">
        <v>99</v>
      </c>
      <c r="T107" s="6">
        <v>8.08</v>
      </c>
      <c r="U107" s="6">
        <v>84658.9</v>
      </c>
      <c r="V107" s="6">
        <f t="shared" si="42"/>
        <v>2.1743091226628311</v>
      </c>
      <c r="W107" s="6">
        <f t="shared" si="58"/>
        <v>1.6537011892924878</v>
      </c>
      <c r="X107" s="6">
        <v>3.2000000000000002E-3</v>
      </c>
      <c r="Y107" s="6">
        <f t="shared" si="51"/>
        <v>29.225502013845478</v>
      </c>
      <c r="Z107" s="6">
        <f t="shared" si="52"/>
        <v>30.833377529170313</v>
      </c>
      <c r="AA107" s="6">
        <f t="shared" si="53"/>
        <v>31.566379602333104</v>
      </c>
      <c r="AB107" s="6">
        <f t="shared" si="54"/>
        <v>33.718095365488388</v>
      </c>
      <c r="AC107" s="6">
        <f t="shared" si="55"/>
        <v>35.160454283647425</v>
      </c>
      <c r="AD107" s="6">
        <f t="shared" si="56"/>
        <v>35.444197021645934</v>
      </c>
      <c r="AE107" s="6">
        <f t="shared" si="57"/>
        <v>37.548622328468142</v>
      </c>
    </row>
    <row r="108" spans="1:31" x14ac:dyDescent="0.25">
      <c r="A108" t="s">
        <v>100</v>
      </c>
      <c r="B108">
        <v>8.2100000000000009</v>
      </c>
      <c r="C108">
        <v>1</v>
      </c>
      <c r="D108">
        <f t="shared" si="37"/>
        <v>1014.7560000000001</v>
      </c>
      <c r="E108">
        <f t="shared" si="38"/>
        <v>1070.5840000000001</v>
      </c>
      <c r="F108">
        <f t="shared" si="39"/>
        <v>1096.0350000000001</v>
      </c>
      <c r="G108">
        <f t="shared" si="40"/>
        <v>1170.7460000000001</v>
      </c>
      <c r="H108">
        <f t="shared" si="27"/>
        <v>1220.827</v>
      </c>
      <c r="I108">
        <f t="shared" si="41"/>
        <v>1230.6790000000001</v>
      </c>
      <c r="J108">
        <f t="shared" si="28"/>
        <v>1303.7480000000003</v>
      </c>
      <c r="S108" t="s">
        <v>100</v>
      </c>
      <c r="T108" s="6">
        <v>8.2100000000000009</v>
      </c>
      <c r="U108" s="6">
        <v>2525.6999999999998</v>
      </c>
      <c r="V108" s="6">
        <f t="shared" si="42"/>
        <v>6.4867988493938766E-2</v>
      </c>
      <c r="W108" s="6">
        <f t="shared" si="58"/>
        <v>0.14001596768189881</v>
      </c>
      <c r="X108" s="6">
        <v>2.32E-3</v>
      </c>
      <c r="Y108" s="6">
        <f t="shared" si="51"/>
        <v>1.8228557827346752</v>
      </c>
      <c r="Z108" s="6">
        <f t="shared" si="52"/>
        <v>1.9231423468333466</v>
      </c>
      <c r="AA108" s="6">
        <f t="shared" si="53"/>
        <v>1.968861221643035</v>
      </c>
      <c r="AB108" s="6">
        <f t="shared" si="54"/>
        <v>2.1030682412456692</v>
      </c>
      <c r="AC108" s="6">
        <f t="shared" si="55"/>
        <v>2.1930311884518301</v>
      </c>
      <c r="AD108" s="6">
        <f t="shared" si="56"/>
        <v>2.2107288174104194</v>
      </c>
      <c r="AE108" s="6">
        <f t="shared" si="57"/>
        <v>2.3419862321866218</v>
      </c>
    </row>
    <row r="109" spans="1:31" x14ac:dyDescent="0.25">
      <c r="A109" t="s">
        <v>101</v>
      </c>
      <c r="B109">
        <v>2.11</v>
      </c>
      <c r="C109">
        <v>1</v>
      </c>
      <c r="D109">
        <f t="shared" si="37"/>
        <v>260.79599999999999</v>
      </c>
      <c r="E109">
        <f t="shared" si="38"/>
        <v>275.14400000000001</v>
      </c>
      <c r="F109">
        <f t="shared" si="39"/>
        <v>281.685</v>
      </c>
      <c r="G109">
        <f t="shared" si="40"/>
        <v>300.88599999999997</v>
      </c>
      <c r="H109">
        <f t="shared" si="27"/>
        <v>313.75699999999995</v>
      </c>
      <c r="I109">
        <f t="shared" si="41"/>
        <v>316.28899999999999</v>
      </c>
      <c r="J109">
        <f t="shared" si="28"/>
        <v>335.06799999999998</v>
      </c>
      <c r="S109" t="s">
        <v>101</v>
      </c>
      <c r="T109" s="6">
        <v>2.11</v>
      </c>
      <c r="U109" s="6">
        <v>5211.5</v>
      </c>
      <c r="V109" s="6">
        <f t="shared" si="42"/>
        <v>0.13384785288678858</v>
      </c>
      <c r="W109" s="6">
        <f t="shared" si="58"/>
        <v>0.23298501740238184</v>
      </c>
      <c r="X109" s="6">
        <v>1.9406000000000001</v>
      </c>
      <c r="Y109" s="6">
        <f t="shared" si="51"/>
        <v>652.06378127058849</v>
      </c>
      <c r="Z109" s="6">
        <f t="shared" si="52"/>
        <v>687.93784043434255</v>
      </c>
      <c r="AA109" s="6">
        <f t="shared" si="53"/>
        <v>704.29219093546578</v>
      </c>
      <c r="AB109" s="6">
        <f t="shared" si="54"/>
        <v>752.30012305166599</v>
      </c>
      <c r="AC109" s="6">
        <f t="shared" si="55"/>
        <v>784.4812643603276</v>
      </c>
      <c r="AD109" s="6">
        <f t="shared" si="56"/>
        <v>790.81198068334311</v>
      </c>
      <c r="AE109" s="6">
        <f t="shared" si="57"/>
        <v>837.76479341237416</v>
      </c>
    </row>
    <row r="110" spans="1:31" x14ac:dyDescent="0.25">
      <c r="A110" t="s">
        <v>102</v>
      </c>
      <c r="B110">
        <v>6.82</v>
      </c>
      <c r="C110">
        <v>1</v>
      </c>
      <c r="D110">
        <f t="shared" si="37"/>
        <v>842.952</v>
      </c>
      <c r="E110">
        <f t="shared" si="38"/>
        <v>889.32800000000009</v>
      </c>
      <c r="F110">
        <f t="shared" si="39"/>
        <v>910.47</v>
      </c>
      <c r="G110">
        <f t="shared" si="40"/>
        <v>972.53200000000004</v>
      </c>
      <c r="H110">
        <f t="shared" si="27"/>
        <v>1014.134</v>
      </c>
      <c r="I110">
        <f t="shared" si="41"/>
        <v>1022.3180000000001</v>
      </c>
      <c r="J110">
        <f t="shared" si="28"/>
        <v>1083.0160000000001</v>
      </c>
      <c r="S110" t="s">
        <v>102</v>
      </c>
      <c r="T110" s="6">
        <v>6.82</v>
      </c>
      <c r="U110" s="6">
        <v>1319.7</v>
      </c>
      <c r="V110" s="6">
        <f t="shared" si="42"/>
        <v>3.3894082597082389E-2</v>
      </c>
      <c r="W110" s="6">
        <f t="shared" si="58"/>
        <v>8.8715042172147054E-2</v>
      </c>
      <c r="X110" s="6">
        <v>0.20699999999999999</v>
      </c>
      <c r="Y110" s="6">
        <f t="shared" si="51"/>
        <v>85.604301020868135</v>
      </c>
      <c r="Z110" s="6">
        <f t="shared" si="52"/>
        <v>90.313922759880313</v>
      </c>
      <c r="AA110" s="6">
        <f t="shared" si="53"/>
        <v>92.46095619972408</v>
      </c>
      <c r="AB110" s="6">
        <f t="shared" si="54"/>
        <v>98.763538232813886</v>
      </c>
      <c r="AC110" s="6">
        <f t="shared" si="55"/>
        <v>102.98834596928067</v>
      </c>
      <c r="AD110" s="6">
        <f t="shared" si="56"/>
        <v>103.81945568792989</v>
      </c>
      <c r="AE110" s="6">
        <f t="shared" si="57"/>
        <v>109.98351943457816</v>
      </c>
    </row>
    <row r="111" spans="1:31" x14ac:dyDescent="0.25">
      <c r="A111" t="s">
        <v>103</v>
      </c>
      <c r="B111">
        <v>1.34</v>
      </c>
      <c r="C111">
        <v>1</v>
      </c>
      <c r="D111">
        <f t="shared" si="37"/>
        <v>165.624</v>
      </c>
      <c r="E111">
        <f t="shared" si="38"/>
        <v>174.73600000000002</v>
      </c>
      <c r="F111">
        <f t="shared" si="39"/>
        <v>178.89000000000001</v>
      </c>
      <c r="G111">
        <f t="shared" si="40"/>
        <v>191.084</v>
      </c>
      <c r="H111">
        <f t="shared" si="27"/>
        <v>199.25800000000001</v>
      </c>
      <c r="I111">
        <f t="shared" si="41"/>
        <v>200.86600000000001</v>
      </c>
      <c r="J111">
        <f t="shared" si="28"/>
        <v>212.79200000000003</v>
      </c>
      <c r="S111" t="s">
        <v>103</v>
      </c>
      <c r="T111" s="6">
        <v>1.34</v>
      </c>
      <c r="U111" s="6">
        <v>33039</v>
      </c>
      <c r="V111" s="6">
        <f t="shared" si="42"/>
        <v>0.84854633244298339</v>
      </c>
      <c r="W111" s="6">
        <f t="shared" si="58"/>
        <v>0.8534519842140692</v>
      </c>
      <c r="X111" s="6">
        <v>0.76670000000000005</v>
      </c>
      <c r="Y111" s="6">
        <f t="shared" si="51"/>
        <v>599.31197581033348</v>
      </c>
      <c r="Z111" s="6">
        <f t="shared" si="52"/>
        <v>632.28383208468847</v>
      </c>
      <c r="AA111" s="6">
        <f t="shared" si="53"/>
        <v>647.31511950387971</v>
      </c>
      <c r="AB111" s="6">
        <f t="shared" si="54"/>
        <v>691.43922128279587</v>
      </c>
      <c r="AC111" s="6">
        <f t="shared" si="55"/>
        <v>721.01691588184951</v>
      </c>
      <c r="AD111" s="6">
        <f t="shared" si="56"/>
        <v>726.83547875379452</v>
      </c>
      <c r="AE111" s="6">
        <f t="shared" si="57"/>
        <v>769.98982005405321</v>
      </c>
    </row>
    <row r="112" spans="1:31" x14ac:dyDescent="0.25">
      <c r="A112" t="s">
        <v>104</v>
      </c>
      <c r="B112">
        <v>11</v>
      </c>
      <c r="C112">
        <v>1</v>
      </c>
      <c r="D112">
        <f t="shared" si="37"/>
        <v>1359.6</v>
      </c>
      <c r="E112">
        <f t="shared" si="38"/>
        <v>1434.4</v>
      </c>
      <c r="F112">
        <f t="shared" si="39"/>
        <v>1468.5</v>
      </c>
      <c r="G112">
        <f t="shared" si="40"/>
        <v>1568.6</v>
      </c>
      <c r="H112">
        <f t="shared" si="27"/>
        <v>1635.6999999999998</v>
      </c>
      <c r="I112">
        <f t="shared" si="41"/>
        <v>1648.9</v>
      </c>
      <c r="J112">
        <f t="shared" si="28"/>
        <v>1746.8000000000002</v>
      </c>
      <c r="S112" t="s">
        <v>104</v>
      </c>
      <c r="T112" s="6">
        <v>11</v>
      </c>
      <c r="U112" s="6">
        <v>10947.9</v>
      </c>
      <c r="V112" s="6">
        <f t="shared" si="42"/>
        <v>0.28117680295870146</v>
      </c>
      <c r="W112" s="6">
        <f t="shared" si="58"/>
        <v>0.39260222246072685</v>
      </c>
      <c r="X112" s="6">
        <v>0.57220000000000004</v>
      </c>
      <c r="Y112" s="6">
        <f t="shared" si="51"/>
        <v>1689.0281759717807</v>
      </c>
      <c r="Z112" s="6">
        <f t="shared" si="52"/>
        <v>1781.9520562032383</v>
      </c>
      <c r="AA112" s="6">
        <f t="shared" si="53"/>
        <v>1824.3144133675789</v>
      </c>
      <c r="AB112" s="6">
        <f t="shared" si="54"/>
        <v>1948.6684295596758</v>
      </c>
      <c r="AC112" s="6">
        <f t="shared" si="55"/>
        <v>2032.0266162378948</v>
      </c>
      <c r="AD112" s="6">
        <f t="shared" si="56"/>
        <v>2048.4249480434464</v>
      </c>
      <c r="AE112" s="6">
        <f t="shared" si="57"/>
        <v>2170.0459089346182</v>
      </c>
    </row>
    <row r="113" spans="1:31" x14ac:dyDescent="0.25">
      <c r="A113" t="s">
        <v>105</v>
      </c>
      <c r="B113">
        <v>74.930000000000007</v>
      </c>
      <c r="D113">
        <f t="shared" si="37"/>
        <v>9261.348</v>
      </c>
      <c r="E113">
        <f t="shared" si="38"/>
        <v>9770.8720000000012</v>
      </c>
      <c r="F113">
        <f t="shared" si="39"/>
        <v>10003.155000000001</v>
      </c>
      <c r="G113">
        <f t="shared" si="40"/>
        <v>10685.018</v>
      </c>
      <c r="H113">
        <f t="shared" si="27"/>
        <v>11142.091</v>
      </c>
      <c r="I113">
        <f t="shared" si="41"/>
        <v>11232.007000000001</v>
      </c>
      <c r="J113">
        <f t="shared" si="28"/>
        <v>11898.884000000002</v>
      </c>
      <c r="S113" t="s">
        <v>105</v>
      </c>
      <c r="T113" s="6">
        <v>74.930000000000007</v>
      </c>
      <c r="U113" s="6" t="s">
        <v>119</v>
      </c>
      <c r="V113" s="6">
        <v>1</v>
      </c>
      <c r="W113" s="6">
        <v>1</v>
      </c>
      <c r="X113" s="6">
        <v>0.86570000000000003</v>
      </c>
      <c r="Y113" s="6">
        <f t="shared" si="51"/>
        <v>44337.045768708005</v>
      </c>
      <c r="Z113" s="6">
        <f t="shared" si="52"/>
        <v>46776.300713912009</v>
      </c>
      <c r="AA113" s="6">
        <f t="shared" si="53"/>
        <v>47888.313997755009</v>
      </c>
      <c r="AB113" s="6">
        <f t="shared" si="54"/>
        <v>51152.611056778005</v>
      </c>
      <c r="AC113" s="6">
        <f t="shared" si="55"/>
        <v>53340.766228211003</v>
      </c>
      <c r="AD113" s="6">
        <f t="shared" si="56"/>
        <v>53771.222983247011</v>
      </c>
      <c r="AE113" s="6">
        <f t="shared" si="57"/>
        <v>56963.777249764011</v>
      </c>
    </row>
    <row r="114" spans="1:31" x14ac:dyDescent="0.25">
      <c r="A114" t="s">
        <v>106</v>
      </c>
      <c r="B114">
        <v>37.58</v>
      </c>
      <c r="C114">
        <v>1</v>
      </c>
      <c r="D114">
        <f t="shared" si="37"/>
        <v>4644.8879999999999</v>
      </c>
      <c r="E114">
        <f t="shared" si="38"/>
        <v>4900.4319999999998</v>
      </c>
      <c r="F114">
        <f t="shared" si="39"/>
        <v>5016.9299999999994</v>
      </c>
      <c r="G114">
        <f t="shared" si="40"/>
        <v>5358.9079999999994</v>
      </c>
      <c r="H114">
        <f t="shared" si="27"/>
        <v>5588.1459999999997</v>
      </c>
      <c r="I114">
        <f t="shared" si="41"/>
        <v>5633.2420000000002</v>
      </c>
      <c r="J114">
        <f t="shared" si="28"/>
        <v>5967.7039999999997</v>
      </c>
      <c r="S114" t="s">
        <v>106</v>
      </c>
      <c r="T114" s="6">
        <v>37.58</v>
      </c>
      <c r="U114" s="6">
        <v>1667</v>
      </c>
      <c r="V114" s="6">
        <f t="shared" si="42"/>
        <v>4.2813848366550236E-2</v>
      </c>
      <c r="W114" s="6">
        <f>0.9579*V114^0.703</f>
        <v>0.10454997003327361</v>
      </c>
      <c r="X114" s="6">
        <v>0.73580000000000001</v>
      </c>
      <c r="Y114" s="6">
        <f t="shared" si="51"/>
        <v>1975.9869588195634</v>
      </c>
      <c r="Z114" s="6">
        <f t="shared" si="52"/>
        <v>2084.6982154536495</v>
      </c>
      <c r="AA114" s="6">
        <f t="shared" si="53"/>
        <v>2134.2577589191883</v>
      </c>
      <c r="AB114" s="6">
        <f t="shared" si="54"/>
        <v>2279.7389994148034</v>
      </c>
      <c r="AC114" s="6">
        <f t="shared" si="55"/>
        <v>2377.2593913953806</v>
      </c>
      <c r="AD114" s="6">
        <f t="shared" si="56"/>
        <v>2396.4437308013962</v>
      </c>
      <c r="AE114" s="6">
        <f t="shared" si="57"/>
        <v>2538.7275813960086</v>
      </c>
    </row>
    <row r="115" spans="1:31" x14ac:dyDescent="0.25">
      <c r="A115" t="s">
        <v>124</v>
      </c>
      <c r="B115">
        <v>45.49</v>
      </c>
      <c r="C115">
        <v>1</v>
      </c>
      <c r="D115">
        <f t="shared" si="37"/>
        <v>5622.5640000000003</v>
      </c>
      <c r="E115">
        <f t="shared" si="38"/>
        <v>5931.8960000000006</v>
      </c>
      <c r="F115">
        <f t="shared" si="39"/>
        <v>6072.915</v>
      </c>
      <c r="G115">
        <f t="shared" si="40"/>
        <v>6486.8739999999998</v>
      </c>
      <c r="H115">
        <f t="shared" si="27"/>
        <v>6764.3629999999994</v>
      </c>
      <c r="I115">
        <f t="shared" si="41"/>
        <v>6818.9510000000009</v>
      </c>
      <c r="J115">
        <f t="shared" si="28"/>
        <v>7223.8120000000008</v>
      </c>
      <c r="S115" t="s">
        <v>124</v>
      </c>
      <c r="T115" s="6">
        <v>45.49</v>
      </c>
      <c r="U115" s="6">
        <v>4029.7</v>
      </c>
      <c r="V115" s="6">
        <f t="shared" si="42"/>
        <v>0.10349547976166015</v>
      </c>
      <c r="W115" s="6">
        <f>0.9579*V115^0.703</f>
        <v>0.19445087639637326</v>
      </c>
      <c r="X115" s="6">
        <v>0.3861</v>
      </c>
      <c r="Y115" s="6">
        <f t="shared" si="51"/>
        <v>2334.3675924998342</v>
      </c>
      <c r="Z115" s="6">
        <f t="shared" si="52"/>
        <v>2462.7955830257151</v>
      </c>
      <c r="AA115" s="6">
        <f t="shared" si="53"/>
        <v>2521.3436375301608</v>
      </c>
      <c r="AB115" s="6">
        <f t="shared" si="54"/>
        <v>2693.210507204501</v>
      </c>
      <c r="AC115" s="6">
        <f t="shared" si="55"/>
        <v>2808.4179692938942</v>
      </c>
      <c r="AD115" s="6">
        <f t="shared" si="56"/>
        <v>2831.0817323278734</v>
      </c>
      <c r="AE115" s="6">
        <f t="shared" si="57"/>
        <v>2999.1713081632174</v>
      </c>
    </row>
    <row r="116" spans="1:31" x14ac:dyDescent="0.25">
      <c r="A116" t="s">
        <v>107</v>
      </c>
      <c r="B116">
        <v>63.14</v>
      </c>
      <c r="C116">
        <v>1</v>
      </c>
      <c r="D116">
        <f t="shared" si="37"/>
        <v>7804.1039999999994</v>
      </c>
      <c r="E116">
        <f t="shared" si="38"/>
        <v>8233.4560000000001</v>
      </c>
      <c r="F116">
        <f t="shared" si="39"/>
        <v>8429.19</v>
      </c>
      <c r="G116">
        <f t="shared" si="40"/>
        <v>9003.7639999999992</v>
      </c>
      <c r="H116">
        <f t="shared" si="27"/>
        <v>9388.9179999999997</v>
      </c>
      <c r="I116">
        <f t="shared" si="41"/>
        <v>9464.6859999999997</v>
      </c>
      <c r="J116">
        <f t="shared" si="28"/>
        <v>10026.632000000001</v>
      </c>
      <c r="S116" t="s">
        <v>107</v>
      </c>
      <c r="T116" s="6">
        <v>63.14</v>
      </c>
      <c r="U116" s="6">
        <v>42407.4</v>
      </c>
      <c r="V116" s="6">
        <f t="shared" si="42"/>
        <v>1.0891565646188617</v>
      </c>
      <c r="W116" s="6">
        <f>0.9579*V116^0.703</f>
        <v>1.0171726250704762</v>
      </c>
      <c r="X116" s="6">
        <v>0.50849999999999995</v>
      </c>
      <c r="Y116" s="6">
        <f t="shared" si="51"/>
        <v>22322.035807637203</v>
      </c>
      <c r="Z116" s="6">
        <f t="shared" si="52"/>
        <v>23550.108975047668</v>
      </c>
      <c r="AA116" s="6">
        <f t="shared" si="53"/>
        <v>24109.96586019067</v>
      </c>
      <c r="AB116" s="6">
        <f t="shared" si="54"/>
        <v>25753.416716578195</v>
      </c>
      <c r="AC116" s="6">
        <f t="shared" si="55"/>
        <v>26855.070587343464</v>
      </c>
      <c r="AD116" s="6">
        <f t="shared" si="56"/>
        <v>27071.789381592371</v>
      </c>
      <c r="AE116" s="6">
        <f t="shared" si="57"/>
        <v>28679.120438938418</v>
      </c>
    </row>
    <row r="117" spans="1:31" x14ac:dyDescent="0.25">
      <c r="A117" t="s">
        <v>108</v>
      </c>
      <c r="B117">
        <v>49.25</v>
      </c>
      <c r="C117">
        <v>1</v>
      </c>
      <c r="D117">
        <f t="shared" si="37"/>
        <v>6087.2999999999993</v>
      </c>
      <c r="E117">
        <f t="shared" si="38"/>
        <v>6422.2000000000007</v>
      </c>
      <c r="F117">
        <f t="shared" si="39"/>
        <v>6574.875</v>
      </c>
      <c r="G117">
        <f t="shared" si="40"/>
        <v>7023.0499999999993</v>
      </c>
      <c r="H117">
        <f t="shared" si="27"/>
        <v>7323.4749999999995</v>
      </c>
      <c r="I117">
        <f t="shared" si="41"/>
        <v>7382.5750000000007</v>
      </c>
      <c r="J117">
        <f t="shared" si="28"/>
        <v>7820.9000000000005</v>
      </c>
      <c r="S117" t="s">
        <v>108</v>
      </c>
      <c r="T117" s="6">
        <v>49.25</v>
      </c>
      <c r="U117" s="6">
        <v>2397.1999999999998</v>
      </c>
      <c r="V117" s="6">
        <f t="shared" si="42"/>
        <v>6.1567700842408049E-2</v>
      </c>
      <c r="W117" s="6">
        <f>0.9579*V117^0.703</f>
        <v>0.13496939063455263</v>
      </c>
      <c r="X117" s="6">
        <v>0.26679999999999998</v>
      </c>
      <c r="Y117" s="6">
        <f t="shared" si="51"/>
        <v>1212.1907041896557</v>
      </c>
      <c r="Z117" s="6">
        <f t="shared" si="52"/>
        <v>1278.8808076564007</v>
      </c>
      <c r="AA117" s="6">
        <f t="shared" si="53"/>
        <v>1309.2836489427107</v>
      </c>
      <c r="AB117" s="6">
        <f t="shared" si="54"/>
        <v>1398.5306991702662</v>
      </c>
      <c r="AC117" s="6">
        <f t="shared" si="55"/>
        <v>1458.3556449271989</v>
      </c>
      <c r="AD117" s="6">
        <f t="shared" si="56"/>
        <v>1470.1244867154483</v>
      </c>
      <c r="AE117" s="6">
        <f t="shared" si="57"/>
        <v>1557.4100633116291</v>
      </c>
    </row>
    <row r="118" spans="1:31" x14ac:dyDescent="0.25">
      <c r="A118" t="s">
        <v>109</v>
      </c>
      <c r="B118">
        <v>320.05</v>
      </c>
      <c r="D118">
        <f t="shared" si="37"/>
        <v>39558.18</v>
      </c>
      <c r="E118">
        <f t="shared" si="38"/>
        <v>41734.520000000004</v>
      </c>
      <c r="F118">
        <f t="shared" si="39"/>
        <v>42726.675000000003</v>
      </c>
      <c r="G118">
        <f t="shared" si="40"/>
        <v>45639.13</v>
      </c>
      <c r="H118">
        <f t="shared" si="27"/>
        <v>47591.434999999998</v>
      </c>
      <c r="I118">
        <f t="shared" si="41"/>
        <v>47975.495000000003</v>
      </c>
      <c r="J118">
        <f t="shared" si="28"/>
        <v>50823.94</v>
      </c>
      <c r="S118" t="s">
        <v>109</v>
      </c>
      <c r="T118" s="6">
        <v>320.05</v>
      </c>
      <c r="U118" s="6" t="s">
        <v>119</v>
      </c>
      <c r="V118" s="6">
        <v>1</v>
      </c>
      <c r="W118" s="6">
        <v>1</v>
      </c>
      <c r="X118" s="6">
        <v>0.54710000000000003</v>
      </c>
      <c r="Y118" s="6">
        <f t="shared" si="51"/>
        <v>119681.80993734</v>
      </c>
      <c r="Z118" s="6">
        <f t="shared" si="52"/>
        <v>126266.24608276002</v>
      </c>
      <c r="AA118" s="6">
        <f t="shared" si="53"/>
        <v>129267.97432552502</v>
      </c>
      <c r="AB118" s="6">
        <f t="shared" si="54"/>
        <v>138079.49916718999</v>
      </c>
      <c r="AC118" s="6">
        <f t="shared" si="55"/>
        <v>143986.12570940499</v>
      </c>
      <c r="AD118" s="6">
        <f t="shared" si="56"/>
        <v>145148.08502918502</v>
      </c>
      <c r="AE118" s="6">
        <f t="shared" si="57"/>
        <v>153765.94998422003</v>
      </c>
    </row>
    <row r="119" spans="1:31" x14ac:dyDescent="0.25">
      <c r="A119" t="s">
        <v>110</v>
      </c>
      <c r="B119">
        <v>3.41</v>
      </c>
      <c r="C119">
        <v>1</v>
      </c>
      <c r="D119">
        <f t="shared" si="37"/>
        <v>421.476</v>
      </c>
      <c r="E119">
        <f t="shared" si="38"/>
        <v>444.66400000000004</v>
      </c>
      <c r="F119">
        <f t="shared" si="39"/>
        <v>455.23500000000001</v>
      </c>
      <c r="G119">
        <f t="shared" si="40"/>
        <v>486.26600000000002</v>
      </c>
      <c r="H119">
        <f t="shared" si="27"/>
        <v>507.06700000000001</v>
      </c>
      <c r="I119">
        <f t="shared" si="41"/>
        <v>511.15900000000005</v>
      </c>
      <c r="J119">
        <f t="shared" si="28"/>
        <v>541.50800000000004</v>
      </c>
      <c r="S119" t="s">
        <v>110</v>
      </c>
      <c r="T119" s="6">
        <v>3.41</v>
      </c>
      <c r="U119" s="6">
        <v>19942.5</v>
      </c>
      <c r="V119" s="6">
        <f t="shared" si="42"/>
        <v>0.51218666529689749</v>
      </c>
      <c r="W119" s="6">
        <f>0.9579*V119^0.703</f>
        <v>0.59847807564805311</v>
      </c>
      <c r="X119" s="6">
        <v>0.30370000000000003</v>
      </c>
      <c r="Y119" s="6">
        <f t="shared" si="51"/>
        <v>423.6342046975123</v>
      </c>
      <c r="Z119" s="6">
        <f t="shared" si="52"/>
        <v>446.94094087828159</v>
      </c>
      <c r="AA119" s="6">
        <f t="shared" si="53"/>
        <v>457.56607060774996</v>
      </c>
      <c r="AB119" s="6">
        <f t="shared" si="54"/>
        <v>488.75596755554415</v>
      </c>
      <c r="AC119" s="6">
        <f t="shared" si="55"/>
        <v>509.66348089417539</v>
      </c>
      <c r="AD119" s="6">
        <f t="shared" si="56"/>
        <v>513.77643433784056</v>
      </c>
      <c r="AE119" s="6">
        <f t="shared" si="57"/>
        <v>544.28083904502387</v>
      </c>
    </row>
    <row r="120" spans="1:31" x14ac:dyDescent="0.25">
      <c r="A120" t="s">
        <v>111</v>
      </c>
      <c r="B120">
        <v>24.4</v>
      </c>
      <c r="C120">
        <v>1</v>
      </c>
      <c r="D120">
        <f t="shared" si="37"/>
        <v>3015.8399999999997</v>
      </c>
      <c r="E120">
        <f t="shared" si="38"/>
        <v>3181.7599999999998</v>
      </c>
      <c r="F120">
        <f t="shared" si="39"/>
        <v>3257.3999999999996</v>
      </c>
      <c r="G120">
        <f t="shared" si="40"/>
        <v>3479.4399999999996</v>
      </c>
      <c r="H120">
        <f t="shared" si="27"/>
        <v>3628.2799999999993</v>
      </c>
      <c r="I120">
        <f t="shared" si="41"/>
        <v>3657.56</v>
      </c>
      <c r="J120">
        <f t="shared" si="28"/>
        <v>3874.7200000000003</v>
      </c>
      <c r="S120" t="s">
        <v>111</v>
      </c>
      <c r="T120" s="6">
        <v>24.4</v>
      </c>
      <c r="U120" s="6">
        <v>4007.8</v>
      </c>
      <c r="V120" s="6">
        <f t="shared" si="42"/>
        <v>0.10293301828641874</v>
      </c>
      <c r="W120" s="6">
        <f>0.9579*V120^0.703</f>
        <v>0.19370736469342886</v>
      </c>
      <c r="X120" s="6">
        <v>0.64410000000000001</v>
      </c>
      <c r="Y120" s="6">
        <f t="shared" si="51"/>
        <v>2080.8120793581229</v>
      </c>
      <c r="Z120" s="6">
        <f t="shared" si="52"/>
        <v>2195.2904138211911</v>
      </c>
      <c r="AA120" s="6">
        <f t="shared" si="53"/>
        <v>2247.4790662970017</v>
      </c>
      <c r="AB120" s="6">
        <f t="shared" si="54"/>
        <v>2400.6780138872841</v>
      </c>
      <c r="AC120" s="6">
        <f t="shared" si="55"/>
        <v>2503.3718139203306</v>
      </c>
      <c r="AD120" s="6">
        <f t="shared" si="56"/>
        <v>2523.5738729432255</v>
      </c>
      <c r="AE120" s="6">
        <f t="shared" si="57"/>
        <v>2673.4058106963589</v>
      </c>
    </row>
    <row r="121" spans="1:31" x14ac:dyDescent="0.25">
      <c r="A121" t="s">
        <v>112</v>
      </c>
      <c r="B121">
        <v>14.54</v>
      </c>
      <c r="C121">
        <v>1</v>
      </c>
      <c r="D121">
        <f t="shared" si="37"/>
        <v>1797.1439999999998</v>
      </c>
      <c r="E121">
        <f t="shared" si="38"/>
        <v>1896.0160000000001</v>
      </c>
      <c r="F121">
        <f t="shared" si="39"/>
        <v>1941.09</v>
      </c>
      <c r="G121">
        <f t="shared" si="40"/>
        <v>2073.404</v>
      </c>
      <c r="H121">
        <f t="shared" si="27"/>
        <v>2162.0979999999995</v>
      </c>
      <c r="I121">
        <f t="shared" si="41"/>
        <v>2179.5459999999998</v>
      </c>
      <c r="J121">
        <f t="shared" si="28"/>
        <v>2308.9520000000002</v>
      </c>
      <c r="S121" t="s">
        <v>112</v>
      </c>
      <c r="T121" s="6">
        <v>14.54</v>
      </c>
      <c r="U121" s="6">
        <v>3701.4</v>
      </c>
      <c r="V121" s="6">
        <f t="shared" si="42"/>
        <v>9.506369426751593E-2</v>
      </c>
      <c r="W121" s="6">
        <f>0.9579*V121^0.703</f>
        <v>0.18317428225871835</v>
      </c>
      <c r="X121" s="6">
        <v>3.0999999999999999E-3</v>
      </c>
      <c r="Y121" s="6">
        <f t="shared" si="51"/>
        <v>5.6433138097756803</v>
      </c>
      <c r="Z121" s="6">
        <f t="shared" si="52"/>
        <v>5.9537873850707834</v>
      </c>
      <c r="AA121" s="6">
        <f t="shared" si="53"/>
        <v>6.0953268091023736</v>
      </c>
      <c r="AB121" s="6">
        <f t="shared" si="54"/>
        <v>6.5108135054531724</v>
      </c>
      <c r="AC121" s="6">
        <f t="shared" si="55"/>
        <v>6.789326565644366</v>
      </c>
      <c r="AD121" s="6">
        <f t="shared" si="56"/>
        <v>6.8441160201082081</v>
      </c>
      <c r="AE121" s="6">
        <f t="shared" si="57"/>
        <v>7.2504711407150344</v>
      </c>
    </row>
    <row r="122" spans="1:31" x14ac:dyDescent="0.25">
      <c r="A122" t="s">
        <v>113</v>
      </c>
      <c r="B122">
        <v>14.15</v>
      </c>
      <c r="C122">
        <v>1</v>
      </c>
      <c r="D122">
        <f t="shared" si="37"/>
        <v>1748.94</v>
      </c>
      <c r="E122">
        <f t="shared" si="38"/>
        <v>1845.16</v>
      </c>
      <c r="F122">
        <f t="shared" si="39"/>
        <v>1889.0250000000001</v>
      </c>
      <c r="G122">
        <f t="shared" si="40"/>
        <v>2017.79</v>
      </c>
      <c r="H122">
        <f>148.7*B122</f>
        <v>2104.105</v>
      </c>
      <c r="I122">
        <f t="shared" si="41"/>
        <v>2121.085</v>
      </c>
      <c r="J122">
        <f>158.8*B122</f>
        <v>2247.0200000000004</v>
      </c>
      <c r="S122" t="s">
        <v>113</v>
      </c>
      <c r="T122" s="6">
        <v>14.15</v>
      </c>
      <c r="U122" s="6">
        <v>1997.1</v>
      </c>
      <c r="V122" s="6">
        <f t="shared" si="42"/>
        <v>5.1291863570988284E-2</v>
      </c>
      <c r="W122" s="6">
        <f>0.9579*V122^0.703</f>
        <v>0.11870916593741516</v>
      </c>
      <c r="X122" s="6">
        <v>0.6</v>
      </c>
      <c r="Y122" s="6">
        <f t="shared" si="51"/>
        <v>688.86726238226606</v>
      </c>
      <c r="Z122" s="6">
        <f t="shared" si="52"/>
        <v>726.76610853274667</v>
      </c>
      <c r="AA122" s="6">
        <f t="shared" si="53"/>
        <v>744.04352368958348</v>
      </c>
      <c r="AB122" s="6">
        <f t="shared" si="54"/>
        <v>794.76109721449131</v>
      </c>
      <c r="AC122" s="6">
        <f t="shared" si="55"/>
        <v>828.75859155536375</v>
      </c>
      <c r="AD122" s="6">
        <f t="shared" si="56"/>
        <v>835.44662322897796</v>
      </c>
      <c r="AE122" s="6">
        <f t="shared" si="57"/>
        <v>885.04952480828365</v>
      </c>
    </row>
    <row r="123" spans="1:31" x14ac:dyDescent="0.25">
      <c r="S123" s="2" t="s">
        <v>128</v>
      </c>
      <c r="T123" s="17" t="s">
        <v>134</v>
      </c>
      <c r="U123" s="17"/>
      <c r="V123" s="17"/>
      <c r="W123" s="18"/>
      <c r="X123" s="17"/>
      <c r="Y123" s="17">
        <v>7.3999999999999996E-2</v>
      </c>
      <c r="Z123" s="17">
        <v>7.8E-2</v>
      </c>
      <c r="AA123" s="17">
        <v>0.08</v>
      </c>
      <c r="AB123" s="17">
        <v>8.5999999999999993E-2</v>
      </c>
      <c r="AC123" s="17">
        <v>8.8999999999999996E-2</v>
      </c>
      <c r="AD123" s="17">
        <v>0.09</v>
      </c>
      <c r="AE123" s="17">
        <v>9.5000000000000001E-2</v>
      </c>
    </row>
    <row r="124" spans="1:31" x14ac:dyDescent="0.25">
      <c r="T124" s="6"/>
    </row>
    <row r="126" spans="1:31" x14ac:dyDescent="0.25">
      <c r="X126" t="s">
        <v>143</v>
      </c>
      <c r="Y126">
        <v>2010</v>
      </c>
      <c r="Z126">
        <v>2011</v>
      </c>
      <c r="AA126">
        <v>2012</v>
      </c>
      <c r="AB126">
        <v>2013</v>
      </c>
      <c r="AC126">
        <v>2014</v>
      </c>
      <c r="AD126">
        <v>2015</v>
      </c>
      <c r="AE126">
        <v>2016</v>
      </c>
    </row>
    <row r="127" spans="1:31" x14ac:dyDescent="0.25">
      <c r="X127" t="s">
        <v>144</v>
      </c>
      <c r="Y127">
        <v>7.3999999999999996E-2</v>
      </c>
      <c r="Z127">
        <v>7.8E-2</v>
      </c>
      <c r="AA127">
        <v>0.08</v>
      </c>
      <c r="AB127">
        <v>8.5999999999999993E-2</v>
      </c>
      <c r="AC127">
        <v>8.8999999999999996E-2</v>
      </c>
      <c r="AD127">
        <v>0.09</v>
      </c>
      <c r="AE127">
        <v>9.5000000000000001E-2</v>
      </c>
    </row>
    <row r="128" spans="1:31" x14ac:dyDescent="0.25">
      <c r="S128">
        <v>27</v>
      </c>
      <c r="X128" t="s">
        <v>145</v>
      </c>
      <c r="Y128">
        <v>0.127</v>
      </c>
      <c r="Z128">
        <v>0.13500000000000001</v>
      </c>
      <c r="AA128">
        <v>0.14299999999999999</v>
      </c>
      <c r="AB128">
        <v>0.153</v>
      </c>
      <c r="AC128">
        <v>0.16300000000000001</v>
      </c>
      <c r="AD128">
        <v>0.17199999999999999</v>
      </c>
      <c r="AE128">
        <v>0.182</v>
      </c>
    </row>
    <row r="130" spans="24:31" x14ac:dyDescent="0.25">
      <c r="X130" t="s">
        <v>146</v>
      </c>
      <c r="Y130">
        <f>Y127+Y128</f>
        <v>0.20100000000000001</v>
      </c>
      <c r="Z130">
        <f t="shared" ref="Z130:AE130" si="59">Z127+Z128</f>
        <v>0.21300000000000002</v>
      </c>
      <c r="AA130">
        <f t="shared" si="59"/>
        <v>0.22299999999999998</v>
      </c>
      <c r="AB130">
        <f t="shared" si="59"/>
        <v>0.23899999999999999</v>
      </c>
      <c r="AC130">
        <f t="shared" si="59"/>
        <v>0.252</v>
      </c>
      <c r="AD130">
        <f t="shared" si="59"/>
        <v>0.26200000000000001</v>
      </c>
      <c r="AE130">
        <f t="shared" si="59"/>
        <v>0.27700000000000002</v>
      </c>
    </row>
    <row r="153" spans="37:41" ht="15.75" thickBot="1" x14ac:dyDescent="0.3"/>
    <row r="154" spans="37:41" ht="16.5" thickBot="1" x14ac:dyDescent="0.3">
      <c r="AK154" s="19">
        <v>33.4</v>
      </c>
      <c r="AL154" s="20">
        <v>0.20100000000000001</v>
      </c>
      <c r="AN154" s="23"/>
      <c r="AO154" s="23"/>
    </row>
    <row r="155" spans="37:41" ht="16.5" thickBot="1" x14ac:dyDescent="0.3">
      <c r="AK155" s="21">
        <v>34.799999999999997</v>
      </c>
      <c r="AL155" s="22">
        <v>0.21299999999999999</v>
      </c>
      <c r="AN155" s="24"/>
      <c r="AO155" s="24"/>
    </row>
    <row r="156" spans="37:41" ht="16.5" thickBot="1" x14ac:dyDescent="0.3">
      <c r="AK156" s="21">
        <v>35.4</v>
      </c>
      <c r="AL156" s="22">
        <v>0.223</v>
      </c>
      <c r="AN156" s="24"/>
      <c r="AO156" s="24"/>
    </row>
    <row r="157" spans="37:41" ht="16.5" thickBot="1" x14ac:dyDescent="0.3">
      <c r="AK157" s="21">
        <v>35.799999999999997</v>
      </c>
      <c r="AL157" s="22">
        <v>0.23899999999999999</v>
      </c>
      <c r="AN157" s="24"/>
      <c r="AO157" s="24"/>
    </row>
    <row r="158" spans="37:41" ht="16.5" thickBot="1" x14ac:dyDescent="0.3">
      <c r="AK158" s="21">
        <v>36.1</v>
      </c>
      <c r="AL158" s="22">
        <v>0.252</v>
      </c>
      <c r="AN158" s="24"/>
      <c r="AO158" s="24"/>
    </row>
    <row r="159" spans="37:41" ht="16.5" thickBot="1" x14ac:dyDescent="0.3">
      <c r="AK159" s="21">
        <v>36</v>
      </c>
      <c r="AL159" s="22">
        <v>0.26200000000000001</v>
      </c>
      <c r="AN159" s="24"/>
      <c r="AO159" s="24"/>
    </row>
    <row r="160" spans="37:41" ht="16.5" thickBot="1" x14ac:dyDescent="0.3">
      <c r="AK160" s="21">
        <v>36.200000000000003</v>
      </c>
      <c r="AL160" s="22">
        <v>0.27700000000000002</v>
      </c>
      <c r="AN160" s="25"/>
      <c r="AO160" s="2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6"/>
  <sheetViews>
    <sheetView topLeftCell="X187" workbookViewId="0">
      <selection activeCell="O2" sqref="O2"/>
    </sheetView>
  </sheetViews>
  <sheetFormatPr defaultRowHeight="15" x14ac:dyDescent="0.25"/>
  <cols>
    <col min="1" max="1" width="33.85546875" customWidth="1"/>
    <col min="2" max="2" width="11.7109375" customWidth="1"/>
    <col min="3" max="3" width="12.140625" customWidth="1"/>
    <col min="4" max="4" width="6" customWidth="1"/>
    <col min="5" max="7" width="5.85546875" customWidth="1"/>
    <col min="8" max="10" width="5.7109375" customWidth="1"/>
    <col min="12" max="12" width="25.28515625" customWidth="1"/>
    <col min="13" max="13" width="12" style="6" customWidth="1"/>
    <col min="14" max="14" width="1.7109375" customWidth="1"/>
    <col min="15" max="15" width="7.140625" customWidth="1"/>
    <col min="16" max="16" width="7" customWidth="1"/>
    <col min="17" max="17" width="9" customWidth="1"/>
    <col min="18" max="19" width="7" customWidth="1"/>
    <col min="20" max="21" width="7.140625" customWidth="1"/>
    <col min="24" max="24" width="26.140625" customWidth="1"/>
    <col min="25" max="25" width="11.28515625" style="6" customWidth="1"/>
    <col min="26" max="26" width="8.7109375" style="6" customWidth="1"/>
    <col min="27" max="27" width="11.28515625" style="6" customWidth="1"/>
    <col min="28" max="28" width="6.28515625" style="6" customWidth="1"/>
    <col min="29" max="29" width="12.140625" style="6" customWidth="1"/>
    <col min="30" max="30" width="8.42578125" customWidth="1"/>
    <col min="31" max="32" width="7.28515625" customWidth="1"/>
    <col min="33" max="35" width="6.7109375" customWidth="1"/>
    <col min="36" max="36" width="7" customWidth="1"/>
  </cols>
  <sheetData>
    <row r="1" spans="1:36" x14ac:dyDescent="0.25">
      <c r="A1" t="s">
        <v>0</v>
      </c>
      <c r="B1" t="s">
        <v>1</v>
      </c>
      <c r="C1" t="s">
        <v>114</v>
      </c>
      <c r="D1" t="s">
        <v>118</v>
      </c>
      <c r="M1" s="6" t="s">
        <v>1</v>
      </c>
      <c r="O1" t="s">
        <v>142</v>
      </c>
      <c r="Y1" s="6" t="s">
        <v>1</v>
      </c>
      <c r="Z1" s="6" t="s">
        <v>120</v>
      </c>
      <c r="AA1" s="6" t="s">
        <v>137</v>
      </c>
      <c r="AB1" s="6" t="s">
        <v>129</v>
      </c>
      <c r="AC1" s="6" t="s">
        <v>114</v>
      </c>
      <c r="AD1" s="6"/>
      <c r="AE1" s="6"/>
      <c r="AF1" s="6"/>
      <c r="AG1" s="6" t="s">
        <v>141</v>
      </c>
      <c r="AH1" s="6"/>
      <c r="AI1" s="6"/>
      <c r="AJ1" s="6"/>
    </row>
    <row r="2" spans="1:36" x14ac:dyDescent="0.25">
      <c r="B2" t="s">
        <v>115</v>
      </c>
      <c r="C2" t="s">
        <v>2</v>
      </c>
      <c r="D2">
        <v>2010</v>
      </c>
      <c r="E2">
        <v>2011</v>
      </c>
      <c r="F2">
        <v>2012</v>
      </c>
      <c r="G2">
        <v>2013</v>
      </c>
      <c r="H2">
        <v>2014</v>
      </c>
      <c r="I2">
        <v>2015</v>
      </c>
      <c r="J2">
        <v>2016</v>
      </c>
      <c r="M2" s="6" t="s">
        <v>115</v>
      </c>
      <c r="O2">
        <v>2010</v>
      </c>
      <c r="P2">
        <v>2011</v>
      </c>
      <c r="Q2">
        <v>2012</v>
      </c>
      <c r="R2">
        <v>2013</v>
      </c>
      <c r="S2">
        <v>2014</v>
      </c>
      <c r="T2">
        <v>2015</v>
      </c>
      <c r="U2">
        <v>2016</v>
      </c>
      <c r="Y2" s="6" t="s">
        <v>115</v>
      </c>
      <c r="Z2" s="6">
        <v>-2013</v>
      </c>
      <c r="AC2" s="6" t="s">
        <v>2</v>
      </c>
      <c r="AD2" s="6">
        <v>2010</v>
      </c>
      <c r="AE2" s="6">
        <v>2011</v>
      </c>
      <c r="AF2" s="6">
        <v>2012</v>
      </c>
      <c r="AG2" s="6">
        <v>2013</v>
      </c>
      <c r="AH2" s="6">
        <v>2014</v>
      </c>
      <c r="AI2" s="6">
        <v>2015</v>
      </c>
      <c r="AJ2" s="6">
        <v>2016</v>
      </c>
    </row>
    <row r="3" spans="1:36" x14ac:dyDescent="0.25">
      <c r="A3" t="s">
        <v>3</v>
      </c>
      <c r="B3">
        <v>30.55</v>
      </c>
      <c r="C3">
        <v>1.2138</v>
      </c>
      <c r="D3">
        <v>3</v>
      </c>
      <c r="E3">
        <v>3</v>
      </c>
      <c r="F3">
        <v>3</v>
      </c>
      <c r="G3">
        <v>3</v>
      </c>
      <c r="H3" s="2">
        <v>3</v>
      </c>
      <c r="I3" s="2">
        <v>3</v>
      </c>
      <c r="J3" s="2">
        <v>3</v>
      </c>
      <c r="L3" t="s">
        <v>3</v>
      </c>
      <c r="M3" s="6">
        <v>30.55</v>
      </c>
      <c r="N3">
        <v>1</v>
      </c>
      <c r="O3">
        <f>49.6*M3</f>
        <v>1515.28</v>
      </c>
      <c r="P3">
        <f t="shared" ref="P3:P6" si="0">52.9*M3</f>
        <v>1616.095</v>
      </c>
      <c r="Q3">
        <f>56.1*M3</f>
        <v>1713.855</v>
      </c>
      <c r="R3">
        <f t="shared" ref="R3:R6" si="1">60*M3</f>
        <v>1833</v>
      </c>
      <c r="S3">
        <f>63.7*M3</f>
        <v>1946.0350000000001</v>
      </c>
      <c r="T3">
        <f t="shared" ref="T3:T6" si="2">67.5*M3</f>
        <v>2062.125</v>
      </c>
      <c r="U3">
        <f>71.2*M3</f>
        <v>2175.1600000000003</v>
      </c>
      <c r="X3" t="s">
        <v>3</v>
      </c>
      <c r="Y3" s="6">
        <v>30.55</v>
      </c>
      <c r="Z3" s="6">
        <v>1877.4</v>
      </c>
      <c r="AA3" s="6">
        <f>Z3/38936</f>
        <v>4.8217587836449562E-2</v>
      </c>
      <c r="AB3" s="6">
        <f>0.9579*AA3^0.703</f>
        <v>0.11366156352882546</v>
      </c>
      <c r="AC3" s="6">
        <v>1.2138</v>
      </c>
      <c r="AD3" s="6">
        <f t="shared" ref="AD3:AD34" si="3">15.63*O3*AB3*AC3</f>
        <v>3267.4776689609043</v>
      </c>
      <c r="AE3" s="6">
        <f t="shared" ref="AE3:AE34" si="4">15.63*P3*AB3*AC3</f>
        <v>3484.8703364522548</v>
      </c>
      <c r="AF3" s="6">
        <f t="shared" ref="AF3:AF34" si="5">15.63*Q3*AB3*AC3</f>
        <v>3695.6753473529584</v>
      </c>
      <c r="AG3" s="6">
        <f t="shared" ref="AG3:AG34" si="6">15.63*AB3*AC3*R3</f>
        <v>3952.5939543881909</v>
      </c>
      <c r="AH3" s="6">
        <f t="shared" ref="AH3:AH34" si="7">15.63*AB3*AC3*S3</f>
        <v>4196.33724824213</v>
      </c>
      <c r="AI3" s="6">
        <f t="shared" ref="AI3:AI34" si="8">15.63*AB3*AC3*T3</f>
        <v>4446.6681986867152</v>
      </c>
      <c r="AJ3" s="6">
        <f t="shared" ref="AJ3:AJ34" si="9">15.63*AB3*AC3*U3</f>
        <v>4690.4114925406539</v>
      </c>
    </row>
    <row r="4" spans="1:36" x14ac:dyDescent="0.25">
      <c r="A4" t="s">
        <v>4</v>
      </c>
      <c r="B4">
        <v>3.17</v>
      </c>
      <c r="C4">
        <v>9.1000000000000004E-3</v>
      </c>
      <c r="D4">
        <v>5</v>
      </c>
      <c r="E4">
        <v>5</v>
      </c>
      <c r="F4">
        <v>5</v>
      </c>
      <c r="G4">
        <v>5</v>
      </c>
      <c r="H4" s="2">
        <v>5</v>
      </c>
      <c r="I4" s="2">
        <v>5</v>
      </c>
      <c r="J4" s="2">
        <v>5</v>
      </c>
      <c r="L4" t="s">
        <v>4</v>
      </c>
      <c r="M4" s="6">
        <v>3.17</v>
      </c>
      <c r="N4">
        <v>1</v>
      </c>
      <c r="O4">
        <f t="shared" ref="O4:O7" si="10">49.6*M4</f>
        <v>157.232</v>
      </c>
      <c r="P4">
        <f t="shared" si="0"/>
        <v>167.69299999999998</v>
      </c>
      <c r="Q4">
        <f t="shared" ref="Q4:Q7" si="11">56.1*M4</f>
        <v>177.83699999999999</v>
      </c>
      <c r="R4">
        <f t="shared" si="1"/>
        <v>190.2</v>
      </c>
      <c r="S4">
        <f t="shared" ref="S4:S7" si="12">63.7*M4</f>
        <v>201.929</v>
      </c>
      <c r="T4">
        <f t="shared" si="2"/>
        <v>213.97499999999999</v>
      </c>
      <c r="U4">
        <f t="shared" ref="U4:U6" si="13">71.2*M4</f>
        <v>225.70400000000001</v>
      </c>
      <c r="X4" t="s">
        <v>4</v>
      </c>
      <c r="Y4" s="6">
        <v>3.17</v>
      </c>
      <c r="Z4" s="6">
        <v>4414.7</v>
      </c>
      <c r="AA4" s="6">
        <f>Z4/38936</f>
        <v>0.11338350113005959</v>
      </c>
      <c r="AB4" s="6">
        <f>0.9579*AA4^0.703</f>
        <v>0.20733314102703679</v>
      </c>
      <c r="AC4" s="6">
        <v>9.1000000000000004E-3</v>
      </c>
      <c r="AD4" s="6">
        <f t="shared" si="3"/>
        <v>4.6367110902869344</v>
      </c>
      <c r="AE4" s="6">
        <f t="shared" si="4"/>
        <v>4.9452019491165089</v>
      </c>
      <c r="AF4" s="6">
        <f t="shared" si="5"/>
        <v>5.2443446001027629</v>
      </c>
      <c r="AG4" s="6">
        <f t="shared" si="6"/>
        <v>5.6089247059922593</v>
      </c>
      <c r="AH4" s="6">
        <f t="shared" si="7"/>
        <v>5.9548083961951157</v>
      </c>
      <c r="AI4" s="6">
        <f t="shared" si="8"/>
        <v>6.3100402942412925</v>
      </c>
      <c r="AJ4" s="6">
        <f t="shared" si="9"/>
        <v>6.6559239844441489</v>
      </c>
    </row>
    <row r="5" spans="1:36" x14ac:dyDescent="0.25">
      <c r="A5" t="s">
        <v>123</v>
      </c>
      <c r="B5">
        <v>40.54</v>
      </c>
      <c r="H5" s="2"/>
      <c r="I5" s="2"/>
      <c r="J5" s="2"/>
      <c r="L5" t="s">
        <v>123</v>
      </c>
      <c r="M5" s="6">
        <v>40.54</v>
      </c>
      <c r="N5">
        <v>1</v>
      </c>
      <c r="O5">
        <f t="shared" si="10"/>
        <v>2010.7840000000001</v>
      </c>
      <c r="P5">
        <f t="shared" si="0"/>
        <v>2144.5659999999998</v>
      </c>
      <c r="Q5">
        <f t="shared" si="11"/>
        <v>2274.2939999999999</v>
      </c>
      <c r="R5">
        <f t="shared" si="1"/>
        <v>2432.4</v>
      </c>
      <c r="S5">
        <f t="shared" si="12"/>
        <v>2582.3980000000001</v>
      </c>
      <c r="T5">
        <f t="shared" si="2"/>
        <v>2736.45</v>
      </c>
      <c r="U5">
        <f t="shared" si="13"/>
        <v>2886.4479999999999</v>
      </c>
      <c r="X5" t="s">
        <v>123</v>
      </c>
      <c r="Y5" s="6">
        <v>40.54</v>
      </c>
      <c r="Z5" s="6">
        <v>12976.64</v>
      </c>
      <c r="AA5" s="6">
        <f t="shared" ref="AA5:AA67" si="14">Z5/38936</f>
        <v>0.33328128210396546</v>
      </c>
      <c r="AB5" s="6">
        <f>0.9579*AA5^0.703</f>
        <v>0.44244190373781039</v>
      </c>
      <c r="AC5" s="6">
        <v>0.39190000000000003</v>
      </c>
      <c r="AD5" s="6">
        <f t="shared" si="3"/>
        <v>5449.4906864889508</v>
      </c>
      <c r="AE5" s="6">
        <f t="shared" si="4"/>
        <v>5812.057607162611</v>
      </c>
      <c r="AF5" s="6">
        <f t="shared" si="5"/>
        <v>6163.6376514522199</v>
      </c>
      <c r="AG5" s="6">
        <f t="shared" si="6"/>
        <v>6592.1258304301837</v>
      </c>
      <c r="AH5" s="6">
        <f t="shared" si="7"/>
        <v>6998.6402566400448</v>
      </c>
      <c r="AI5" s="6">
        <f t="shared" si="8"/>
        <v>7416.1415592339554</v>
      </c>
      <c r="AJ5" s="6">
        <f t="shared" si="9"/>
        <v>7822.6559854438174</v>
      </c>
    </row>
    <row r="6" spans="1:36" x14ac:dyDescent="0.25">
      <c r="A6" t="s">
        <v>5</v>
      </c>
      <c r="B6">
        <v>21.47</v>
      </c>
      <c r="C6">
        <v>0.3795</v>
      </c>
      <c r="D6">
        <v>10</v>
      </c>
      <c r="E6">
        <v>10</v>
      </c>
      <c r="F6">
        <v>10</v>
      </c>
      <c r="G6">
        <v>9</v>
      </c>
      <c r="H6" s="2">
        <v>9</v>
      </c>
      <c r="I6" s="2">
        <v>9</v>
      </c>
      <c r="J6" s="2">
        <v>9</v>
      </c>
      <c r="L6" t="s">
        <v>5</v>
      </c>
      <c r="M6" s="6">
        <v>21.47</v>
      </c>
      <c r="N6">
        <v>1</v>
      </c>
      <c r="O6">
        <f t="shared" si="10"/>
        <v>1064.912</v>
      </c>
      <c r="P6">
        <f t="shared" si="0"/>
        <v>1135.7629999999999</v>
      </c>
      <c r="Q6">
        <f t="shared" si="11"/>
        <v>1204.4669999999999</v>
      </c>
      <c r="R6">
        <f t="shared" si="1"/>
        <v>1288.1999999999998</v>
      </c>
      <c r="S6">
        <f t="shared" si="12"/>
        <v>1367.6389999999999</v>
      </c>
      <c r="T6">
        <f t="shared" si="2"/>
        <v>1449.2249999999999</v>
      </c>
      <c r="U6">
        <f t="shared" si="13"/>
        <v>1528.664</v>
      </c>
      <c r="X6" t="s">
        <v>5</v>
      </c>
      <c r="Y6" s="6">
        <v>21.47</v>
      </c>
      <c r="Z6" s="6">
        <v>6400.7</v>
      </c>
      <c r="AA6" s="6">
        <f t="shared" si="14"/>
        <v>0.16439028148756935</v>
      </c>
      <c r="AB6" s="6">
        <f>0.9579*AA6^0.703</f>
        <v>0.26920374612611364</v>
      </c>
      <c r="AC6" s="6">
        <v>0.3795</v>
      </c>
      <c r="AD6" s="6">
        <f t="shared" si="3"/>
        <v>1700.456702294302</v>
      </c>
      <c r="AE6" s="6">
        <f t="shared" si="4"/>
        <v>1813.5919264388826</v>
      </c>
      <c r="AF6" s="6">
        <f t="shared" si="5"/>
        <v>1923.2988104578696</v>
      </c>
      <c r="AG6" s="6">
        <f t="shared" si="6"/>
        <v>2057.0040753560106</v>
      </c>
      <c r="AH6" s="6">
        <f t="shared" si="7"/>
        <v>2183.8526600029645</v>
      </c>
      <c r="AI6" s="6">
        <f t="shared" si="8"/>
        <v>2314.1295847755118</v>
      </c>
      <c r="AJ6" s="6">
        <f t="shared" si="9"/>
        <v>2440.9781694224662</v>
      </c>
    </row>
    <row r="7" spans="1:36" x14ac:dyDescent="0.25">
      <c r="A7" t="s">
        <v>6</v>
      </c>
      <c r="B7">
        <v>2.98</v>
      </c>
      <c r="C7">
        <v>0.12820000000000001</v>
      </c>
      <c r="D7">
        <v>7</v>
      </c>
      <c r="E7">
        <v>7</v>
      </c>
      <c r="F7">
        <v>7</v>
      </c>
      <c r="G7">
        <v>7</v>
      </c>
      <c r="H7" s="2">
        <v>7</v>
      </c>
      <c r="I7" s="2">
        <v>7</v>
      </c>
      <c r="J7" s="2">
        <v>7</v>
      </c>
      <c r="L7" t="s">
        <v>6</v>
      </c>
      <c r="M7" s="6">
        <v>2.98</v>
      </c>
      <c r="N7">
        <v>1</v>
      </c>
      <c r="O7">
        <f t="shared" si="10"/>
        <v>147.80799999999999</v>
      </c>
      <c r="P7">
        <f>52.9*M7</f>
        <v>157.642</v>
      </c>
      <c r="Q7">
        <f t="shared" si="11"/>
        <v>167.178</v>
      </c>
      <c r="R7">
        <f>60*M7</f>
        <v>178.8</v>
      </c>
      <c r="S7">
        <f t="shared" si="12"/>
        <v>189.82599999999999</v>
      </c>
      <c r="T7">
        <f>67.5*M7</f>
        <v>201.15</v>
      </c>
      <c r="U7">
        <f t="shared" ref="U7" si="15">94.649*M7</f>
        <v>282.05401999999998</v>
      </c>
      <c r="X7" t="s">
        <v>6</v>
      </c>
      <c r="Y7" s="6">
        <v>2.98</v>
      </c>
      <c r="Z7" s="6">
        <v>7997.4</v>
      </c>
      <c r="AA7" s="6">
        <f t="shared" si="14"/>
        <v>0.20539860283542222</v>
      </c>
      <c r="AB7" s="6">
        <f>0.9579*AA7^0.703</f>
        <v>0.31483006953343212</v>
      </c>
      <c r="AC7" s="6">
        <v>0.12820000000000001</v>
      </c>
      <c r="AD7" s="6">
        <f t="shared" si="3"/>
        <v>93.24405439658274</v>
      </c>
      <c r="AE7" s="6">
        <f t="shared" si="4"/>
        <v>99.447791886677976</v>
      </c>
      <c r="AF7" s="6">
        <f t="shared" si="5"/>
        <v>105.4635373316188</v>
      </c>
      <c r="AG7" s="6">
        <f t="shared" si="6"/>
        <v>112.79522709264042</v>
      </c>
      <c r="AH7" s="6">
        <f t="shared" si="7"/>
        <v>119.75093276335323</v>
      </c>
      <c r="AI7" s="6">
        <f t="shared" si="8"/>
        <v>126.89463047922047</v>
      </c>
      <c r="AJ7" s="6">
        <f t="shared" si="9"/>
        <v>177.93259081818869</v>
      </c>
    </row>
    <row r="8" spans="1:36" x14ac:dyDescent="0.25">
      <c r="A8" t="s">
        <v>7</v>
      </c>
      <c r="B8">
        <v>23.34</v>
      </c>
      <c r="C8">
        <v>0.99180000000000001</v>
      </c>
      <c r="D8">
        <v>132</v>
      </c>
      <c r="E8">
        <v>131</v>
      </c>
      <c r="F8">
        <v>128</v>
      </c>
      <c r="G8">
        <v>323</v>
      </c>
      <c r="H8">
        <v>342</v>
      </c>
      <c r="I8">
        <v>338</v>
      </c>
      <c r="J8">
        <v>334</v>
      </c>
      <c r="L8" t="s">
        <v>7</v>
      </c>
      <c r="M8" s="6">
        <v>23.34</v>
      </c>
      <c r="O8">
        <v>541.48799999999994</v>
      </c>
      <c r="P8">
        <v>562.49400000000003</v>
      </c>
      <c r="Q8">
        <v>606.84</v>
      </c>
      <c r="R8">
        <v>644.18400000000008</v>
      </c>
      <c r="S8">
        <v>674.52599999999995</v>
      </c>
      <c r="T8">
        <v>707.202</v>
      </c>
      <c r="U8">
        <v>742.21199999999999</v>
      </c>
      <c r="X8" t="s">
        <v>7</v>
      </c>
      <c r="Y8" s="6">
        <v>23.34</v>
      </c>
      <c r="Z8" s="6" t="s">
        <v>119</v>
      </c>
      <c r="AA8" s="6">
        <v>1</v>
      </c>
      <c r="AB8" s="6">
        <v>1</v>
      </c>
      <c r="AC8" s="6">
        <v>0.99180000000000001</v>
      </c>
      <c r="AD8" s="6">
        <f t="shared" si="3"/>
        <v>8394.057088992</v>
      </c>
      <c r="AE8" s="6">
        <f t="shared" si="4"/>
        <v>8719.6886139960006</v>
      </c>
      <c r="AF8" s="6">
        <f t="shared" si="5"/>
        <v>9407.1329445600022</v>
      </c>
      <c r="AG8" s="6">
        <f t="shared" si="6"/>
        <v>9986.0334334560011</v>
      </c>
      <c r="AH8" s="6">
        <f t="shared" si="7"/>
        <v>10456.390080683999</v>
      </c>
      <c r="AI8" s="6">
        <f t="shared" si="8"/>
        <v>10962.928008467999</v>
      </c>
      <c r="AJ8" s="6">
        <f t="shared" si="9"/>
        <v>11505.647216808</v>
      </c>
    </row>
    <row r="9" spans="1:36" x14ac:dyDescent="0.25">
      <c r="A9" t="s">
        <v>8</v>
      </c>
      <c r="B9">
        <v>8.5</v>
      </c>
      <c r="C9">
        <v>0.17680000000000001</v>
      </c>
      <c r="D9">
        <v>159</v>
      </c>
      <c r="E9">
        <v>159</v>
      </c>
      <c r="F9">
        <v>162</v>
      </c>
      <c r="G9">
        <v>163</v>
      </c>
      <c r="H9">
        <v>167</v>
      </c>
      <c r="I9">
        <v>176</v>
      </c>
      <c r="J9" s="2">
        <v>180</v>
      </c>
      <c r="L9" t="s">
        <v>8</v>
      </c>
      <c r="M9" s="6">
        <v>8.5</v>
      </c>
      <c r="N9">
        <v>1</v>
      </c>
      <c r="O9">
        <f>49.6*M9</f>
        <v>421.6</v>
      </c>
      <c r="P9">
        <f t="shared" ref="P9:P11" si="16">52.9*M9</f>
        <v>449.65</v>
      </c>
      <c r="Q9">
        <f>56.1*M9</f>
        <v>476.85</v>
      </c>
      <c r="R9">
        <f t="shared" ref="R9:R11" si="17">60*M9</f>
        <v>510</v>
      </c>
      <c r="S9">
        <f>63.7*M9</f>
        <v>541.45000000000005</v>
      </c>
      <c r="T9">
        <f t="shared" ref="T9:T11" si="18">67.5*M9</f>
        <v>573.75</v>
      </c>
      <c r="U9">
        <f>71.2*M9</f>
        <v>605.20000000000005</v>
      </c>
      <c r="X9" t="s">
        <v>8</v>
      </c>
      <c r="Y9" s="6">
        <v>8.5</v>
      </c>
      <c r="Z9" s="6">
        <v>50504.7</v>
      </c>
      <c r="AA9" s="6">
        <f t="shared" si="14"/>
        <v>1.2971209163755906</v>
      </c>
      <c r="AB9" s="6">
        <f t="shared" ref="AB9" si="19">0.9579*AA9^0.703</f>
        <v>1.1501260452122093</v>
      </c>
      <c r="AC9" s="6">
        <v>0.17680000000000001</v>
      </c>
      <c r="AD9" s="6">
        <f t="shared" si="3"/>
        <v>1339.9459466136489</v>
      </c>
      <c r="AE9" s="6">
        <f t="shared" si="4"/>
        <v>1429.0955761262501</v>
      </c>
      <c r="AF9" s="6">
        <f t="shared" si="5"/>
        <v>1515.5437017142278</v>
      </c>
      <c r="AG9" s="6">
        <f t="shared" si="6"/>
        <v>1620.9023547745751</v>
      </c>
      <c r="AH9" s="6">
        <f t="shared" si="7"/>
        <v>1720.857999985674</v>
      </c>
      <c r="AI9" s="6">
        <f t="shared" si="8"/>
        <v>1823.5151491213971</v>
      </c>
      <c r="AJ9" s="6">
        <f t="shared" si="9"/>
        <v>1923.4707943324961</v>
      </c>
    </row>
    <row r="10" spans="1:36" x14ac:dyDescent="0.25">
      <c r="A10" t="s">
        <v>9</v>
      </c>
      <c r="B10">
        <v>9.41</v>
      </c>
      <c r="C10">
        <v>0.39179999999999998</v>
      </c>
      <c r="D10">
        <v>5</v>
      </c>
      <c r="E10">
        <v>5</v>
      </c>
      <c r="F10">
        <v>5</v>
      </c>
      <c r="G10">
        <v>5</v>
      </c>
      <c r="H10" s="2">
        <v>5</v>
      </c>
      <c r="I10" s="2">
        <v>5</v>
      </c>
      <c r="J10" s="2">
        <v>5</v>
      </c>
      <c r="L10" t="s">
        <v>9</v>
      </c>
      <c r="M10" s="6">
        <v>9.41</v>
      </c>
      <c r="N10">
        <v>1</v>
      </c>
      <c r="O10">
        <f t="shared" ref="O10:O12" si="20">49.6*M10</f>
        <v>466.73600000000005</v>
      </c>
      <c r="P10">
        <f t="shared" si="16"/>
        <v>497.78899999999999</v>
      </c>
      <c r="Q10">
        <f t="shared" ref="Q10:Q12" si="21">56.1*M10</f>
        <v>527.90100000000007</v>
      </c>
      <c r="R10">
        <f t="shared" si="17"/>
        <v>564.6</v>
      </c>
      <c r="S10">
        <f t="shared" ref="S10:S12" si="22">63.7*M10</f>
        <v>599.41700000000003</v>
      </c>
      <c r="T10">
        <f t="shared" si="18"/>
        <v>635.17499999999995</v>
      </c>
      <c r="U10">
        <f t="shared" ref="U10:U12" si="23">71.2*M10</f>
        <v>669.99200000000008</v>
      </c>
      <c r="X10" t="s">
        <v>9</v>
      </c>
      <c r="Y10" s="6">
        <v>9.41</v>
      </c>
      <c r="Z10" s="6">
        <v>17171.8</v>
      </c>
      <c r="AA10" s="6">
        <f t="shared" si="14"/>
        <v>0.44102629956852268</v>
      </c>
      <c r="AB10" s="6">
        <f>0.9579*AA10^0.703</f>
        <v>0.53873936318179116</v>
      </c>
      <c r="AC10" s="6">
        <v>0.39179999999999998</v>
      </c>
      <c r="AD10" s="6">
        <f t="shared" si="3"/>
        <v>1539.8322748122384</v>
      </c>
      <c r="AE10" s="6">
        <f t="shared" si="4"/>
        <v>1642.2807930961169</v>
      </c>
      <c r="AF10" s="6">
        <f t="shared" si="5"/>
        <v>1741.624810825939</v>
      </c>
      <c r="AG10" s="6">
        <f t="shared" si="6"/>
        <v>1862.7003324341592</v>
      </c>
      <c r="AH10" s="6">
        <f t="shared" si="7"/>
        <v>1977.5668529342659</v>
      </c>
      <c r="AI10" s="6">
        <f t="shared" si="8"/>
        <v>2095.5378739884291</v>
      </c>
      <c r="AJ10" s="6">
        <f t="shared" si="9"/>
        <v>2210.4043944885357</v>
      </c>
    </row>
    <row r="11" spans="1:36" x14ac:dyDescent="0.25">
      <c r="A11" t="s">
        <v>126</v>
      </c>
      <c r="B11">
        <v>157.6</v>
      </c>
      <c r="C11" s="6">
        <v>0.6371</v>
      </c>
      <c r="H11" s="2"/>
      <c r="I11" s="2"/>
      <c r="J11" s="2"/>
      <c r="L11" t="s">
        <v>126</v>
      </c>
      <c r="M11" s="6">
        <v>157.6</v>
      </c>
      <c r="N11">
        <v>1</v>
      </c>
      <c r="O11">
        <f t="shared" si="20"/>
        <v>7816.96</v>
      </c>
      <c r="P11">
        <f t="shared" si="16"/>
        <v>8337.0399999999991</v>
      </c>
      <c r="Q11">
        <f t="shared" si="21"/>
        <v>8841.36</v>
      </c>
      <c r="R11">
        <f t="shared" si="17"/>
        <v>9456</v>
      </c>
      <c r="S11">
        <f t="shared" si="22"/>
        <v>10039.120000000001</v>
      </c>
      <c r="T11">
        <f t="shared" si="18"/>
        <v>10638</v>
      </c>
      <c r="U11">
        <f t="shared" si="23"/>
        <v>11221.12</v>
      </c>
      <c r="X11" t="s">
        <v>126</v>
      </c>
      <c r="Y11" s="6">
        <v>157.6</v>
      </c>
      <c r="Z11" s="6">
        <v>951.9</v>
      </c>
      <c r="AA11" s="6">
        <f t="shared" si="14"/>
        <v>2.4447811793712759E-2</v>
      </c>
      <c r="AB11" s="6">
        <f>0.9579*AA11^0.703</f>
        <v>7.0510352972949816E-2</v>
      </c>
      <c r="AC11" s="6">
        <v>0.6371</v>
      </c>
      <c r="AD11" s="6">
        <f t="shared" si="3"/>
        <v>5488.5466707564156</v>
      </c>
      <c r="AE11" s="6">
        <f t="shared" si="4"/>
        <v>5853.7120742543211</v>
      </c>
      <c r="AF11" s="6">
        <f t="shared" si="5"/>
        <v>6207.8118594644138</v>
      </c>
      <c r="AG11" s="6">
        <f t="shared" si="6"/>
        <v>6639.370972689213</v>
      </c>
      <c r="AH11" s="6">
        <f t="shared" si="7"/>
        <v>7048.7988493383818</v>
      </c>
      <c r="AI11" s="6">
        <f t="shared" si="8"/>
        <v>7469.2923442753645</v>
      </c>
      <c r="AJ11" s="6">
        <f t="shared" si="9"/>
        <v>7878.7202209245334</v>
      </c>
    </row>
    <row r="12" spans="1:36" x14ac:dyDescent="0.25">
      <c r="A12" t="s">
        <v>10</v>
      </c>
      <c r="B12">
        <v>9.36</v>
      </c>
      <c r="C12">
        <v>0.6109</v>
      </c>
      <c r="D12">
        <v>23</v>
      </c>
      <c r="E12">
        <v>23</v>
      </c>
      <c r="F12">
        <v>23</v>
      </c>
      <c r="G12">
        <v>24</v>
      </c>
      <c r="H12" s="2">
        <v>24</v>
      </c>
      <c r="I12" s="2">
        <v>24</v>
      </c>
      <c r="J12" s="2">
        <v>24</v>
      </c>
      <c r="L12" t="s">
        <v>10</v>
      </c>
      <c r="M12" s="6">
        <v>9.36</v>
      </c>
      <c r="N12">
        <v>1</v>
      </c>
      <c r="O12">
        <f t="shared" si="20"/>
        <v>464.25599999999997</v>
      </c>
      <c r="P12">
        <f>52.9*M12</f>
        <v>495.14399999999995</v>
      </c>
      <c r="Q12">
        <f t="shared" si="21"/>
        <v>525.096</v>
      </c>
      <c r="R12">
        <f>60*M12</f>
        <v>561.59999999999991</v>
      </c>
      <c r="S12">
        <f t="shared" si="22"/>
        <v>596.23199999999997</v>
      </c>
      <c r="T12">
        <f>67.5*M12</f>
        <v>631.79999999999995</v>
      </c>
      <c r="U12">
        <f t="shared" si="23"/>
        <v>666.43200000000002</v>
      </c>
      <c r="X12" t="s">
        <v>10</v>
      </c>
      <c r="Y12" s="6">
        <v>9.36</v>
      </c>
      <c r="Z12" s="6">
        <v>7978.8</v>
      </c>
      <c r="AA12" s="6">
        <f t="shared" si="14"/>
        <v>0.20492089582905282</v>
      </c>
      <c r="AB12" s="6">
        <f>0.9579*AA12^0.703</f>
        <v>0.3143151424016874</v>
      </c>
      <c r="AC12" s="6">
        <v>0.6109</v>
      </c>
      <c r="AD12" s="6">
        <f t="shared" si="3"/>
        <v>1393.3234049165048</v>
      </c>
      <c r="AE12" s="6">
        <f t="shared" si="4"/>
        <v>1486.0243572597399</v>
      </c>
      <c r="AF12" s="6">
        <f t="shared" si="5"/>
        <v>1575.9161898349982</v>
      </c>
      <c r="AG12" s="6">
        <f t="shared" si="6"/>
        <v>1685.4718607860941</v>
      </c>
      <c r="AH12" s="6">
        <f t="shared" si="7"/>
        <v>1789.4092922012367</v>
      </c>
      <c r="AI12" s="6">
        <f t="shared" si="8"/>
        <v>1896.1558433843559</v>
      </c>
      <c r="AJ12" s="6">
        <f t="shared" si="9"/>
        <v>2000.0932747994987</v>
      </c>
    </row>
    <row r="13" spans="1:36" x14ac:dyDescent="0.25">
      <c r="A13" t="s">
        <v>11</v>
      </c>
      <c r="B13">
        <v>11.1</v>
      </c>
      <c r="C13">
        <v>0.2248</v>
      </c>
      <c r="D13">
        <v>119</v>
      </c>
      <c r="E13">
        <v>119</v>
      </c>
      <c r="F13">
        <v>120</v>
      </c>
      <c r="G13">
        <v>122</v>
      </c>
      <c r="H13" s="3">
        <v>122</v>
      </c>
      <c r="I13" s="3">
        <v>125</v>
      </c>
      <c r="J13" s="3">
        <v>125</v>
      </c>
      <c r="L13" t="s">
        <v>11</v>
      </c>
      <c r="M13" s="6">
        <v>11.1</v>
      </c>
      <c r="O13">
        <v>780.32999999999993</v>
      </c>
      <c r="P13">
        <v>854.69999999999993</v>
      </c>
      <c r="Q13">
        <v>924.63</v>
      </c>
      <c r="R13">
        <v>999</v>
      </c>
      <c r="S13">
        <v>1073.3699999999999</v>
      </c>
      <c r="T13">
        <v>1147.74</v>
      </c>
      <c r="U13">
        <v>1222.1099999999999</v>
      </c>
      <c r="X13" t="s">
        <v>11</v>
      </c>
      <c r="Y13" s="6">
        <v>11.1</v>
      </c>
      <c r="Z13" s="6" t="s">
        <v>119</v>
      </c>
      <c r="AA13" s="6">
        <v>1</v>
      </c>
      <c r="AB13" s="6">
        <v>1</v>
      </c>
      <c r="AC13" s="6">
        <v>0.2248</v>
      </c>
      <c r="AD13" s="6">
        <f t="shared" si="3"/>
        <v>2741.7862159199999</v>
      </c>
      <c r="AE13" s="6">
        <f t="shared" si="4"/>
        <v>3003.0944328</v>
      </c>
      <c r="AF13" s="6">
        <f t="shared" si="5"/>
        <v>3248.8021591200004</v>
      </c>
      <c r="AG13" s="6">
        <f t="shared" si="6"/>
        <v>3510.1103760000001</v>
      </c>
      <c r="AH13" s="6">
        <f t="shared" si="7"/>
        <v>3771.4185928799998</v>
      </c>
      <c r="AI13" s="6">
        <f t="shared" si="8"/>
        <v>4032.7268097599999</v>
      </c>
      <c r="AJ13" s="6">
        <f t="shared" si="9"/>
        <v>4294.0350266400001</v>
      </c>
    </row>
    <row r="14" spans="1:36" x14ac:dyDescent="0.25">
      <c r="A14" t="s">
        <v>12</v>
      </c>
      <c r="B14">
        <v>0.33</v>
      </c>
      <c r="C14">
        <v>0.29970000000000002</v>
      </c>
      <c r="D14">
        <v>1</v>
      </c>
      <c r="E14">
        <v>1</v>
      </c>
      <c r="F14">
        <v>1</v>
      </c>
      <c r="G14">
        <v>1</v>
      </c>
      <c r="H14" s="2">
        <v>1</v>
      </c>
      <c r="I14" s="2">
        <v>1</v>
      </c>
      <c r="J14" s="2">
        <v>1</v>
      </c>
      <c r="L14" t="s">
        <v>12</v>
      </c>
      <c r="M14" s="6">
        <v>0.33</v>
      </c>
      <c r="N14">
        <v>1</v>
      </c>
      <c r="O14">
        <f>49.6*M14</f>
        <v>16.368000000000002</v>
      </c>
      <c r="P14">
        <f t="shared" ref="P14:P21" si="24">52.9*M14</f>
        <v>17.457000000000001</v>
      </c>
      <c r="Q14">
        <f>56.1*M14</f>
        <v>18.513000000000002</v>
      </c>
      <c r="R14">
        <f t="shared" ref="R14:R21" si="25">60*M14</f>
        <v>19.8</v>
      </c>
      <c r="S14">
        <f>63.7*M14</f>
        <v>21.021000000000001</v>
      </c>
      <c r="T14">
        <f t="shared" ref="T14:T21" si="26">67.5*M14</f>
        <v>22.275000000000002</v>
      </c>
      <c r="U14">
        <f>71.2*M14</f>
        <v>23.496000000000002</v>
      </c>
      <c r="X14" t="s">
        <v>12</v>
      </c>
      <c r="Y14" s="6">
        <v>0.33</v>
      </c>
      <c r="Z14" s="6">
        <v>8179</v>
      </c>
      <c r="AA14" s="6">
        <f t="shared" si="14"/>
        <v>0.21006266694062051</v>
      </c>
      <c r="AB14" s="6">
        <f t="shared" ref="AB14:AB22" si="27">0.9579*AA14^0.703</f>
        <v>0.31983900989062763</v>
      </c>
      <c r="AC14" s="6">
        <v>0.29970000000000002</v>
      </c>
      <c r="AD14" s="6">
        <f t="shared" si="3"/>
        <v>24.522953220508018</v>
      </c>
      <c r="AE14" s="6">
        <f t="shared" si="4"/>
        <v>26.154520672678906</v>
      </c>
      <c r="AF14" s="6">
        <f t="shared" si="5"/>
        <v>27.736646686905235</v>
      </c>
      <c r="AG14" s="6">
        <f t="shared" si="6"/>
        <v>29.664862766743564</v>
      </c>
      <c r="AH14" s="6">
        <f t="shared" si="7"/>
        <v>31.494195970692751</v>
      </c>
      <c r="AI14" s="6">
        <f t="shared" si="8"/>
        <v>33.372970612586514</v>
      </c>
      <c r="AJ14" s="6">
        <f t="shared" si="9"/>
        <v>35.202303816535697</v>
      </c>
    </row>
    <row r="15" spans="1:36" x14ac:dyDescent="0.25">
      <c r="A15" t="s">
        <v>13</v>
      </c>
      <c r="B15">
        <v>3.83</v>
      </c>
      <c r="C15">
        <v>1.3262</v>
      </c>
      <c r="D15">
        <v>21</v>
      </c>
      <c r="E15">
        <v>21</v>
      </c>
      <c r="F15">
        <v>21</v>
      </c>
      <c r="G15">
        <v>21</v>
      </c>
      <c r="H15" s="2">
        <v>21</v>
      </c>
      <c r="I15" s="2">
        <v>21</v>
      </c>
      <c r="J15" s="2">
        <v>21</v>
      </c>
      <c r="L15" t="s">
        <v>13</v>
      </c>
      <c r="M15" s="6">
        <v>3.83</v>
      </c>
      <c r="N15">
        <v>1</v>
      </c>
      <c r="O15">
        <f t="shared" ref="O15:O22" si="28">49.6*M15</f>
        <v>189.96800000000002</v>
      </c>
      <c r="P15">
        <f t="shared" si="24"/>
        <v>202.607</v>
      </c>
      <c r="Q15">
        <f t="shared" ref="Q15:Q22" si="29">56.1*M15</f>
        <v>214.863</v>
      </c>
      <c r="R15">
        <f t="shared" si="25"/>
        <v>229.8</v>
      </c>
      <c r="S15">
        <f t="shared" ref="S15:S22" si="30">63.7*M15</f>
        <v>243.971</v>
      </c>
      <c r="T15">
        <f t="shared" si="26"/>
        <v>258.52499999999998</v>
      </c>
      <c r="U15">
        <f t="shared" ref="U15:U22" si="31">71.2*M15</f>
        <v>272.69600000000003</v>
      </c>
      <c r="X15" t="s">
        <v>13</v>
      </c>
      <c r="Y15" s="6">
        <v>3.83</v>
      </c>
      <c r="Z15" s="6">
        <v>5035.8999999999996</v>
      </c>
      <c r="AA15" s="6">
        <f t="shared" si="14"/>
        <v>0.12933788781590302</v>
      </c>
      <c r="AB15" s="6">
        <f t="shared" si="27"/>
        <v>0.22743818742470195</v>
      </c>
      <c r="AC15" s="6">
        <v>1.3262</v>
      </c>
      <c r="AD15" s="6">
        <f t="shared" si="3"/>
        <v>895.59536568314616</v>
      </c>
      <c r="AE15" s="6">
        <f t="shared" si="4"/>
        <v>955.18134767416177</v>
      </c>
      <c r="AF15" s="6">
        <f t="shared" si="5"/>
        <v>1012.9616938472681</v>
      </c>
      <c r="AG15" s="6">
        <f t="shared" si="6"/>
        <v>1083.3814907457413</v>
      </c>
      <c r="AH15" s="6">
        <f t="shared" si="7"/>
        <v>1150.1900160083953</v>
      </c>
      <c r="AI15" s="6">
        <f t="shared" si="8"/>
        <v>1218.8041770889588</v>
      </c>
      <c r="AJ15" s="6">
        <f t="shared" si="9"/>
        <v>1285.6127023516131</v>
      </c>
    </row>
    <row r="16" spans="1:36" x14ac:dyDescent="0.25">
      <c r="A16" t="s">
        <v>14</v>
      </c>
      <c r="B16">
        <v>2.02</v>
      </c>
      <c r="C16">
        <v>1.8257000000000001</v>
      </c>
      <c r="D16">
        <v>1</v>
      </c>
      <c r="E16">
        <v>1</v>
      </c>
      <c r="F16">
        <v>1</v>
      </c>
      <c r="G16">
        <v>1</v>
      </c>
      <c r="H16" s="2">
        <v>1</v>
      </c>
      <c r="I16" s="2">
        <v>1</v>
      </c>
      <c r="J16" s="2">
        <v>1</v>
      </c>
      <c r="L16" t="s">
        <v>14</v>
      </c>
      <c r="M16" s="6">
        <v>2.02</v>
      </c>
      <c r="N16">
        <v>1</v>
      </c>
      <c r="O16">
        <f t="shared" si="28"/>
        <v>100.19200000000001</v>
      </c>
      <c r="P16">
        <f t="shared" si="24"/>
        <v>106.858</v>
      </c>
      <c r="Q16">
        <f t="shared" si="29"/>
        <v>113.322</v>
      </c>
      <c r="R16">
        <f t="shared" si="25"/>
        <v>121.2</v>
      </c>
      <c r="S16">
        <f t="shared" si="30"/>
        <v>128.67400000000001</v>
      </c>
      <c r="T16">
        <f t="shared" si="26"/>
        <v>136.35</v>
      </c>
      <c r="U16">
        <f t="shared" si="31"/>
        <v>143.82400000000001</v>
      </c>
      <c r="X16" t="s">
        <v>14</v>
      </c>
      <c r="Y16" s="6">
        <v>2.02</v>
      </c>
      <c r="Z16" s="6">
        <v>16111.1</v>
      </c>
      <c r="AA16" s="6">
        <f t="shared" si="14"/>
        <v>0.41378415861927265</v>
      </c>
      <c r="AB16" s="6">
        <f t="shared" si="27"/>
        <v>0.5151244891853104</v>
      </c>
      <c r="AC16" s="6">
        <v>1.8257000000000001</v>
      </c>
      <c r="AD16" s="6">
        <f t="shared" si="3"/>
        <v>1472.7656161764719</v>
      </c>
      <c r="AE16" s="6">
        <f t="shared" si="4"/>
        <v>1570.7520382204709</v>
      </c>
      <c r="AF16" s="6">
        <f t="shared" si="5"/>
        <v>1665.7691747479851</v>
      </c>
      <c r="AG16" s="6">
        <f t="shared" si="6"/>
        <v>1781.5713098908934</v>
      </c>
      <c r="AH16" s="6">
        <f t="shared" si="7"/>
        <v>1891.4348740008318</v>
      </c>
      <c r="AI16" s="6">
        <f t="shared" si="8"/>
        <v>2004.2677236272548</v>
      </c>
      <c r="AJ16" s="6">
        <f t="shared" si="9"/>
        <v>2114.1312877371934</v>
      </c>
    </row>
    <row r="17" spans="1:36" x14ac:dyDescent="0.25">
      <c r="A17" t="s">
        <v>15</v>
      </c>
      <c r="B17">
        <v>200.36</v>
      </c>
      <c r="C17">
        <v>9.2600000000000002E-2</v>
      </c>
      <c r="D17">
        <v>1072</v>
      </c>
      <c r="E17">
        <f>6.01*B17</f>
        <v>1204.1636000000001</v>
      </c>
      <c r="F17">
        <f>6.76*B17</f>
        <v>1354.4336000000001</v>
      </c>
      <c r="G17" s="2">
        <v>1454</v>
      </c>
      <c r="H17" s="2">
        <v>1500</v>
      </c>
      <c r="I17" s="2">
        <v>1530</v>
      </c>
      <c r="J17" s="2">
        <v>1550</v>
      </c>
      <c r="L17" t="s">
        <v>15</v>
      </c>
      <c r="M17" s="6">
        <v>200.36</v>
      </c>
      <c r="N17">
        <v>1</v>
      </c>
      <c r="O17">
        <f t="shared" si="28"/>
        <v>9937.8560000000016</v>
      </c>
      <c r="P17">
        <f t="shared" si="24"/>
        <v>10599.044</v>
      </c>
      <c r="Q17">
        <f t="shared" si="29"/>
        <v>11240.196000000002</v>
      </c>
      <c r="R17">
        <f t="shared" si="25"/>
        <v>12021.6</v>
      </c>
      <c r="S17">
        <f t="shared" si="30"/>
        <v>12762.932000000001</v>
      </c>
      <c r="T17">
        <f t="shared" si="26"/>
        <v>13524.300000000001</v>
      </c>
      <c r="U17">
        <f t="shared" si="31"/>
        <v>14265.632000000001</v>
      </c>
      <c r="X17" t="s">
        <v>15</v>
      </c>
      <c r="Y17" s="6">
        <v>200.36</v>
      </c>
      <c r="Z17" s="6">
        <v>15968.3</v>
      </c>
      <c r="AA17" s="6">
        <f t="shared" si="14"/>
        <v>0.41011660160262992</v>
      </c>
      <c r="AB17" s="6">
        <f t="shared" si="27"/>
        <v>0.51191050313591402</v>
      </c>
      <c r="AC17" s="6">
        <v>9.2600000000000002E-2</v>
      </c>
      <c r="AD17" s="6">
        <f t="shared" si="3"/>
        <v>7363.0322807190114</v>
      </c>
      <c r="AE17" s="6">
        <f t="shared" si="4"/>
        <v>7852.9114445571713</v>
      </c>
      <c r="AF17" s="6">
        <f t="shared" si="5"/>
        <v>8327.9457852487212</v>
      </c>
      <c r="AG17" s="6">
        <f t="shared" si="6"/>
        <v>8906.8938879665457</v>
      </c>
      <c r="AH17" s="6">
        <f t="shared" si="7"/>
        <v>9456.1523443911483</v>
      </c>
      <c r="AI17" s="6">
        <f t="shared" si="8"/>
        <v>10020.255623962365</v>
      </c>
      <c r="AJ17" s="6">
        <f t="shared" si="9"/>
        <v>10569.514080386967</v>
      </c>
    </row>
    <row r="18" spans="1:36" x14ac:dyDescent="0.25">
      <c r="A18" t="s">
        <v>16</v>
      </c>
      <c r="B18">
        <v>0.42</v>
      </c>
      <c r="C18">
        <v>0.81950000000000001</v>
      </c>
      <c r="D18">
        <v>1</v>
      </c>
      <c r="E18">
        <v>1</v>
      </c>
      <c r="F18">
        <v>1</v>
      </c>
      <c r="G18">
        <v>1</v>
      </c>
      <c r="H18" s="2">
        <v>1</v>
      </c>
      <c r="I18" s="2">
        <v>1</v>
      </c>
      <c r="J18" s="2">
        <v>1</v>
      </c>
      <c r="L18" t="s">
        <v>16</v>
      </c>
      <c r="M18" s="6">
        <v>0.42</v>
      </c>
      <c r="N18">
        <v>1</v>
      </c>
      <c r="O18">
        <f t="shared" si="28"/>
        <v>20.832000000000001</v>
      </c>
      <c r="P18">
        <f t="shared" si="24"/>
        <v>22.218</v>
      </c>
      <c r="Q18">
        <f t="shared" si="29"/>
        <v>23.562000000000001</v>
      </c>
      <c r="R18">
        <f t="shared" si="25"/>
        <v>25.2</v>
      </c>
      <c r="S18">
        <f t="shared" si="30"/>
        <v>26.754000000000001</v>
      </c>
      <c r="T18">
        <f t="shared" si="26"/>
        <v>28.349999999999998</v>
      </c>
      <c r="U18">
        <f t="shared" si="31"/>
        <v>29.904</v>
      </c>
      <c r="X18" t="s">
        <v>16</v>
      </c>
      <c r="Y18" s="6">
        <v>0.42</v>
      </c>
      <c r="Z18" s="6">
        <v>81827.3</v>
      </c>
      <c r="AA18" s="6">
        <f t="shared" si="14"/>
        <v>2.1015846517361827</v>
      </c>
      <c r="AB18" s="6">
        <f t="shared" si="27"/>
        <v>1.6146211445484349</v>
      </c>
      <c r="AC18" s="6">
        <v>0.81950000000000001</v>
      </c>
      <c r="AD18" s="6">
        <f t="shared" si="3"/>
        <v>430.83357274017965</v>
      </c>
      <c r="AE18" s="6">
        <f t="shared" si="4"/>
        <v>459.49790318458662</v>
      </c>
      <c r="AF18" s="6">
        <f t="shared" si="5"/>
        <v>487.2936175549209</v>
      </c>
      <c r="AG18" s="6">
        <f t="shared" si="6"/>
        <v>521.16964444376549</v>
      </c>
      <c r="AH18" s="6">
        <f t="shared" si="7"/>
        <v>553.30843918446442</v>
      </c>
      <c r="AI18" s="6">
        <f t="shared" si="8"/>
        <v>586.31584999923621</v>
      </c>
      <c r="AJ18" s="6">
        <f t="shared" si="9"/>
        <v>618.45464473993513</v>
      </c>
    </row>
    <row r="19" spans="1:36" x14ac:dyDescent="0.25">
      <c r="A19" t="s">
        <v>17</v>
      </c>
      <c r="B19">
        <v>7.22</v>
      </c>
      <c r="C19">
        <v>1.1659999999999999</v>
      </c>
      <c r="D19">
        <v>30</v>
      </c>
      <c r="E19" s="2">
        <v>30</v>
      </c>
      <c r="F19" s="2">
        <v>30</v>
      </c>
      <c r="G19" s="2">
        <v>30</v>
      </c>
      <c r="H19" s="2">
        <v>30</v>
      </c>
      <c r="I19" s="2">
        <v>30</v>
      </c>
      <c r="J19" s="2">
        <v>30</v>
      </c>
      <c r="L19" t="s">
        <v>17</v>
      </c>
      <c r="M19" s="6">
        <v>7.22</v>
      </c>
      <c r="N19">
        <v>1</v>
      </c>
      <c r="O19">
        <f t="shared" si="28"/>
        <v>358.11200000000002</v>
      </c>
      <c r="P19">
        <f t="shared" si="24"/>
        <v>381.93799999999999</v>
      </c>
      <c r="Q19">
        <f t="shared" si="29"/>
        <v>405.04199999999997</v>
      </c>
      <c r="R19">
        <f t="shared" si="25"/>
        <v>433.2</v>
      </c>
      <c r="S19">
        <f t="shared" si="30"/>
        <v>459.91399999999999</v>
      </c>
      <c r="T19">
        <f t="shared" si="26"/>
        <v>487.34999999999997</v>
      </c>
      <c r="U19">
        <f t="shared" si="31"/>
        <v>514.06399999999996</v>
      </c>
      <c r="X19" t="s">
        <v>17</v>
      </c>
      <c r="Y19" s="6">
        <v>7.22</v>
      </c>
      <c r="Z19" s="6">
        <v>7674.9</v>
      </c>
      <c r="AA19" s="6">
        <f t="shared" si="14"/>
        <v>0.19711577974111361</v>
      </c>
      <c r="AB19" s="6">
        <f t="shared" si="27"/>
        <v>0.30585058256949876</v>
      </c>
      <c r="AC19" s="6">
        <v>1.1659999999999999</v>
      </c>
      <c r="AD19" s="6">
        <f t="shared" si="3"/>
        <v>1996.1157186321575</v>
      </c>
      <c r="AE19" s="6">
        <f t="shared" si="4"/>
        <v>2128.9218047508293</v>
      </c>
      <c r="AF19" s="6">
        <f t="shared" si="5"/>
        <v>2257.7034640174197</v>
      </c>
      <c r="AG19" s="6">
        <f t="shared" si="6"/>
        <v>2414.6561112485779</v>
      </c>
      <c r="AH19" s="6">
        <f t="shared" si="7"/>
        <v>2563.5599047755732</v>
      </c>
      <c r="AI19" s="6">
        <f t="shared" si="8"/>
        <v>2716.4881251546499</v>
      </c>
      <c r="AJ19" s="6">
        <f t="shared" si="9"/>
        <v>2865.3919186816456</v>
      </c>
    </row>
    <row r="20" spans="1:36" x14ac:dyDescent="0.25">
      <c r="A20" t="s">
        <v>18</v>
      </c>
      <c r="B20">
        <v>16.93</v>
      </c>
      <c r="C20">
        <v>0.73580000000000001</v>
      </c>
      <c r="D20">
        <v>0</v>
      </c>
      <c r="E20">
        <v>0</v>
      </c>
      <c r="F20">
        <v>0</v>
      </c>
      <c r="G20">
        <v>1</v>
      </c>
      <c r="H20" s="2">
        <v>1</v>
      </c>
      <c r="I20" s="2">
        <v>1</v>
      </c>
      <c r="J20" s="2">
        <v>1</v>
      </c>
      <c r="L20" t="s">
        <v>18</v>
      </c>
      <c r="M20" s="6">
        <v>16.93</v>
      </c>
      <c r="N20">
        <v>1</v>
      </c>
      <c r="O20">
        <f t="shared" si="28"/>
        <v>839.72800000000007</v>
      </c>
      <c r="P20">
        <f t="shared" si="24"/>
        <v>895.59699999999998</v>
      </c>
      <c r="Q20">
        <f t="shared" si="29"/>
        <v>949.77300000000002</v>
      </c>
      <c r="R20">
        <f t="shared" si="25"/>
        <v>1015.8</v>
      </c>
      <c r="S20">
        <f t="shared" si="30"/>
        <v>1078.441</v>
      </c>
      <c r="T20">
        <f t="shared" si="26"/>
        <v>1142.7750000000001</v>
      </c>
      <c r="U20">
        <f t="shared" si="31"/>
        <v>1205.4159999999999</v>
      </c>
      <c r="X20" t="s">
        <v>18</v>
      </c>
      <c r="Y20" s="6">
        <v>16.93</v>
      </c>
      <c r="Z20" s="6">
        <v>1616.8</v>
      </c>
      <c r="AA20" s="6">
        <f t="shared" si="14"/>
        <v>4.152455311280049E-2</v>
      </c>
      <c r="AB20" s="6">
        <f t="shared" si="27"/>
        <v>0.1023266049860848</v>
      </c>
      <c r="AC20" s="6">
        <v>0.73580000000000001</v>
      </c>
      <c r="AD20" s="6">
        <f t="shared" si="3"/>
        <v>988.20252983468765</v>
      </c>
      <c r="AE20" s="6">
        <f t="shared" si="4"/>
        <v>1053.9498755696566</v>
      </c>
      <c r="AF20" s="6">
        <f t="shared" si="5"/>
        <v>1117.7048774944753</v>
      </c>
      <c r="AG20" s="6">
        <f t="shared" si="6"/>
        <v>1195.4062860903477</v>
      </c>
      <c r="AH20" s="6">
        <f t="shared" si="7"/>
        <v>1269.1230070659194</v>
      </c>
      <c r="AI20" s="6">
        <f t="shared" si="8"/>
        <v>1344.8320718516416</v>
      </c>
      <c r="AJ20" s="6">
        <f t="shared" si="9"/>
        <v>1418.5487928272128</v>
      </c>
    </row>
    <row r="21" spans="1:36" x14ac:dyDescent="0.25">
      <c r="A21" t="s">
        <v>20</v>
      </c>
      <c r="B21">
        <v>15.14</v>
      </c>
      <c r="C21">
        <v>1.1708000000000001</v>
      </c>
      <c r="D21">
        <v>1</v>
      </c>
      <c r="E21">
        <v>1</v>
      </c>
      <c r="F21">
        <v>1</v>
      </c>
      <c r="G21">
        <v>1</v>
      </c>
      <c r="H21" s="2">
        <v>1</v>
      </c>
      <c r="I21" s="2">
        <v>1</v>
      </c>
      <c r="J21" s="2">
        <v>1</v>
      </c>
      <c r="L21" t="s">
        <v>20</v>
      </c>
      <c r="M21" s="6">
        <v>15.14</v>
      </c>
      <c r="N21">
        <v>1</v>
      </c>
      <c r="O21">
        <f t="shared" si="28"/>
        <v>750.94400000000007</v>
      </c>
      <c r="P21">
        <f t="shared" si="24"/>
        <v>800.90600000000006</v>
      </c>
      <c r="Q21">
        <f t="shared" si="29"/>
        <v>849.35400000000004</v>
      </c>
      <c r="R21">
        <f t="shared" si="25"/>
        <v>908.40000000000009</v>
      </c>
      <c r="S21">
        <f t="shared" si="30"/>
        <v>964.41800000000012</v>
      </c>
      <c r="T21">
        <f t="shared" si="26"/>
        <v>1021.95</v>
      </c>
      <c r="U21">
        <f t="shared" si="31"/>
        <v>1077.9680000000001</v>
      </c>
      <c r="X21" t="s">
        <v>20</v>
      </c>
      <c r="Y21" s="6">
        <v>15.14</v>
      </c>
      <c r="Z21" s="6">
        <v>3069.3</v>
      </c>
      <c r="AA21" s="6">
        <f t="shared" si="14"/>
        <v>7.8829361002671058E-2</v>
      </c>
      <c r="AB21" s="6">
        <f t="shared" si="27"/>
        <v>0.16058014346387836</v>
      </c>
      <c r="AC21" s="6">
        <v>1.1708000000000001</v>
      </c>
      <c r="AD21" s="6">
        <f t="shared" si="3"/>
        <v>2206.688770804778</v>
      </c>
      <c r="AE21" s="6">
        <f t="shared" si="4"/>
        <v>2353.5047575720314</v>
      </c>
      <c r="AF21" s="6">
        <f t="shared" si="5"/>
        <v>2495.871775043307</v>
      </c>
      <c r="AG21" s="6">
        <f t="shared" si="6"/>
        <v>2669.381577586425</v>
      </c>
      <c r="AH21" s="6">
        <f t="shared" si="7"/>
        <v>2833.9934415375878</v>
      </c>
      <c r="AI21" s="6">
        <f t="shared" si="8"/>
        <v>3003.054274784728</v>
      </c>
      <c r="AJ21" s="6">
        <f t="shared" si="9"/>
        <v>3167.6661387358909</v>
      </c>
    </row>
    <row r="22" spans="1:36" x14ac:dyDescent="0.25">
      <c r="A22" t="s">
        <v>21</v>
      </c>
      <c r="B22">
        <v>22.25</v>
      </c>
      <c r="C22">
        <v>0.21659999999999999</v>
      </c>
      <c r="D22">
        <v>1</v>
      </c>
      <c r="E22">
        <v>1</v>
      </c>
      <c r="F22">
        <v>1</v>
      </c>
      <c r="G22">
        <v>1</v>
      </c>
      <c r="H22" s="2">
        <v>1</v>
      </c>
      <c r="I22" s="2">
        <v>1</v>
      </c>
      <c r="J22" s="2">
        <v>1</v>
      </c>
      <c r="L22" t="s">
        <v>21</v>
      </c>
      <c r="M22" s="6">
        <v>22.25</v>
      </c>
      <c r="N22">
        <v>1</v>
      </c>
      <c r="O22">
        <f t="shared" si="28"/>
        <v>1103.6000000000001</v>
      </c>
      <c r="P22">
        <f>52.9*M22</f>
        <v>1177.0249999999999</v>
      </c>
      <c r="Q22">
        <f t="shared" si="29"/>
        <v>1248.2250000000001</v>
      </c>
      <c r="R22">
        <f>60*M22</f>
        <v>1335</v>
      </c>
      <c r="S22">
        <f t="shared" si="30"/>
        <v>1417.325</v>
      </c>
      <c r="T22">
        <f>67.5*M22</f>
        <v>1501.875</v>
      </c>
      <c r="U22">
        <f t="shared" si="31"/>
        <v>1584.2</v>
      </c>
      <c r="X22" t="s">
        <v>21</v>
      </c>
      <c r="Y22" s="6">
        <v>22.25</v>
      </c>
      <c r="Z22" s="6">
        <v>3208.3</v>
      </c>
      <c r="AA22" s="6">
        <f t="shared" si="14"/>
        <v>8.2399321964249025E-2</v>
      </c>
      <c r="AB22" s="6">
        <f t="shared" si="27"/>
        <v>0.16565879226411767</v>
      </c>
      <c r="AC22" s="6">
        <v>0.21659999999999999</v>
      </c>
      <c r="AD22" s="6">
        <f t="shared" si="3"/>
        <v>618.93296307573212</v>
      </c>
      <c r="AE22" s="6">
        <f t="shared" si="4"/>
        <v>660.11197069972218</v>
      </c>
      <c r="AF22" s="6">
        <f t="shared" si="5"/>
        <v>700.04312960783409</v>
      </c>
      <c r="AG22" s="6">
        <f t="shared" si="6"/>
        <v>748.7092295270952</v>
      </c>
      <c r="AH22" s="6">
        <f t="shared" si="7"/>
        <v>794.87963201459945</v>
      </c>
      <c r="AI22" s="6">
        <f t="shared" si="8"/>
        <v>842.29788321798208</v>
      </c>
      <c r="AJ22" s="6">
        <f t="shared" si="9"/>
        <v>888.46828570548632</v>
      </c>
    </row>
    <row r="23" spans="1:36" x14ac:dyDescent="0.25">
      <c r="A23" t="s">
        <v>22</v>
      </c>
      <c r="B23">
        <v>35.18</v>
      </c>
      <c r="C23">
        <v>0.17979999999999999</v>
      </c>
      <c r="D23">
        <v>291</v>
      </c>
      <c r="E23">
        <v>291</v>
      </c>
      <c r="F23">
        <v>300</v>
      </c>
      <c r="G23">
        <v>312</v>
      </c>
      <c r="H23" s="2">
        <v>312</v>
      </c>
      <c r="I23" s="2">
        <v>319</v>
      </c>
      <c r="J23" s="2">
        <v>328</v>
      </c>
      <c r="L23" t="s">
        <v>22</v>
      </c>
      <c r="M23" s="6">
        <v>35.18</v>
      </c>
      <c r="O23">
        <v>1628.8339999999998</v>
      </c>
      <c r="P23">
        <v>1751.9639999999999</v>
      </c>
      <c r="Q23">
        <v>1889.1660000000002</v>
      </c>
      <c r="R23">
        <v>1871.576</v>
      </c>
      <c r="S23">
        <v>1991.1880000000001</v>
      </c>
      <c r="T23">
        <v>2107.2820000000002</v>
      </c>
      <c r="U23">
        <v>2223.3760000000002</v>
      </c>
      <c r="X23" t="s">
        <v>22</v>
      </c>
      <c r="Y23" s="6">
        <v>35.18</v>
      </c>
      <c r="Z23" s="6" t="s">
        <v>119</v>
      </c>
      <c r="AA23" s="6">
        <v>1</v>
      </c>
      <c r="AB23" s="6">
        <v>1</v>
      </c>
      <c r="AC23" s="6">
        <v>0.17979999999999999</v>
      </c>
      <c r="AD23" s="6">
        <f t="shared" si="3"/>
        <v>4577.4698405159997</v>
      </c>
      <c r="AE23" s="6">
        <f t="shared" si="4"/>
        <v>4923.4988781359998</v>
      </c>
      <c r="AF23" s="6">
        <f t="shared" si="5"/>
        <v>5309.0740914840007</v>
      </c>
      <c r="AG23" s="6">
        <f t="shared" si="6"/>
        <v>5259.6413718240001</v>
      </c>
      <c r="AH23" s="6">
        <f t="shared" si="7"/>
        <v>5595.7838655120004</v>
      </c>
      <c r="AI23" s="6">
        <f t="shared" si="8"/>
        <v>5922.0398152680009</v>
      </c>
      <c r="AJ23" s="6">
        <f t="shared" si="9"/>
        <v>6248.2957650240005</v>
      </c>
    </row>
    <row r="24" spans="1:36" x14ac:dyDescent="0.25">
      <c r="A24" t="s">
        <v>23</v>
      </c>
      <c r="B24">
        <v>17.62</v>
      </c>
      <c r="C24">
        <v>0.40860000000000002</v>
      </c>
      <c r="D24">
        <v>79</v>
      </c>
      <c r="E24">
        <v>72</v>
      </c>
      <c r="F24">
        <v>78</v>
      </c>
      <c r="G24">
        <v>116</v>
      </c>
      <c r="H24">
        <v>166</v>
      </c>
      <c r="I24" s="2">
        <v>201</v>
      </c>
      <c r="J24" s="2">
        <v>240</v>
      </c>
      <c r="L24" t="s">
        <v>23</v>
      </c>
      <c r="M24" s="6">
        <v>17.62</v>
      </c>
      <c r="O24">
        <v>149.77000000000001</v>
      </c>
      <c r="P24">
        <v>195.58199999999999</v>
      </c>
      <c r="Q24">
        <v>216.72600000000003</v>
      </c>
      <c r="R24">
        <v>246.68</v>
      </c>
      <c r="S24">
        <v>274.87200000000001</v>
      </c>
      <c r="T24">
        <v>303.06400000000002</v>
      </c>
      <c r="U24">
        <v>333.01799999999997</v>
      </c>
      <c r="X24" t="s">
        <v>23</v>
      </c>
      <c r="Y24" s="6">
        <v>17.62</v>
      </c>
      <c r="Z24" s="6" t="s">
        <v>119</v>
      </c>
      <c r="AA24" s="6">
        <v>1</v>
      </c>
      <c r="AB24" s="6">
        <v>1</v>
      </c>
      <c r="AC24" s="6">
        <v>0.40860000000000002</v>
      </c>
      <c r="AD24" s="6">
        <f t="shared" si="3"/>
        <v>956.49382386000025</v>
      </c>
      <c r="AE24" s="6">
        <f t="shared" si="4"/>
        <v>1249.068405276</v>
      </c>
      <c r="AF24" s="6">
        <f t="shared" si="5"/>
        <v>1384.1028274680002</v>
      </c>
      <c r="AG24" s="6">
        <f t="shared" si="6"/>
        <v>1575.4015922400004</v>
      </c>
      <c r="AH24" s="6">
        <f t="shared" si="7"/>
        <v>1755.4474884960002</v>
      </c>
      <c r="AI24" s="6">
        <f t="shared" si="8"/>
        <v>1935.4933847520003</v>
      </c>
      <c r="AJ24" s="6">
        <f t="shared" si="9"/>
        <v>2126.7921495240003</v>
      </c>
    </row>
    <row r="25" spans="1:36" x14ac:dyDescent="0.25">
      <c r="A25" t="s">
        <v>121</v>
      </c>
      <c r="B25">
        <v>1357</v>
      </c>
      <c r="I25" s="2"/>
      <c r="J25" s="2"/>
      <c r="L25" t="s">
        <v>121</v>
      </c>
      <c r="M25" s="6">
        <v>1357</v>
      </c>
      <c r="N25">
        <v>1</v>
      </c>
      <c r="O25">
        <f>49.6*M25</f>
        <v>67307.199999999997</v>
      </c>
      <c r="P25">
        <f t="shared" ref="P25:P29" si="32">52.9*M25</f>
        <v>71785.3</v>
      </c>
      <c r="Q25">
        <f>56.1*M25</f>
        <v>76127.7</v>
      </c>
      <c r="R25">
        <f t="shared" ref="R25:R29" si="33">60*M25</f>
        <v>81420</v>
      </c>
      <c r="S25">
        <f>63.7*M25</f>
        <v>86440.900000000009</v>
      </c>
      <c r="T25">
        <f t="shared" ref="T25:T29" si="34">67.5*M25</f>
        <v>91597.5</v>
      </c>
      <c r="U25">
        <f>71.2*M25</f>
        <v>96618.400000000009</v>
      </c>
      <c r="X25" t="s">
        <v>121</v>
      </c>
      <c r="Y25" s="6">
        <v>1357</v>
      </c>
      <c r="Z25" s="6">
        <v>7077.8</v>
      </c>
      <c r="AA25" s="6">
        <f t="shared" si="14"/>
        <v>0.1817803575097596</v>
      </c>
      <c r="AB25" s="6">
        <f t="shared" ref="AB25:AB30" si="35">0.9579*AA25^0.703</f>
        <v>0.28892271108190737</v>
      </c>
      <c r="AC25" s="6">
        <v>0.97360000000000002</v>
      </c>
      <c r="AD25" s="6">
        <f t="shared" si="3"/>
        <v>295925.74440869881</v>
      </c>
      <c r="AE25" s="6">
        <f t="shared" si="4"/>
        <v>315614.35240363237</v>
      </c>
      <c r="AF25" s="6">
        <f t="shared" si="5"/>
        <v>334706.33591387101</v>
      </c>
      <c r="AG25" s="6">
        <f t="shared" si="6"/>
        <v>357974.69081697433</v>
      </c>
      <c r="AH25" s="6">
        <f t="shared" si="7"/>
        <v>380049.79675068776</v>
      </c>
      <c r="AI25" s="6">
        <f t="shared" si="8"/>
        <v>402721.52716909611</v>
      </c>
      <c r="AJ25" s="6">
        <f t="shared" si="9"/>
        <v>424796.63310280954</v>
      </c>
    </row>
    <row r="26" spans="1:36" x14ac:dyDescent="0.25">
      <c r="A26" t="s">
        <v>24</v>
      </c>
      <c r="B26">
        <v>4.87</v>
      </c>
      <c r="C26">
        <v>6.3799999999999996E-2</v>
      </c>
      <c r="D26">
        <v>3</v>
      </c>
      <c r="E26">
        <v>3</v>
      </c>
      <c r="F26">
        <v>3</v>
      </c>
      <c r="G26">
        <v>4</v>
      </c>
      <c r="H26" s="2">
        <v>4</v>
      </c>
      <c r="I26" s="2">
        <v>4</v>
      </c>
      <c r="J26" s="2">
        <v>4</v>
      </c>
      <c r="L26" t="s">
        <v>24</v>
      </c>
      <c r="M26" s="6">
        <v>4.87</v>
      </c>
      <c r="N26">
        <v>1</v>
      </c>
      <c r="O26">
        <f t="shared" ref="O26:O30" si="36">49.6*M26</f>
        <v>241.55200000000002</v>
      </c>
      <c r="P26">
        <f t="shared" si="32"/>
        <v>257.62299999999999</v>
      </c>
      <c r="Q26">
        <f t="shared" ref="Q26:Q30" si="37">56.1*M26</f>
        <v>273.20699999999999</v>
      </c>
      <c r="R26">
        <f t="shared" si="33"/>
        <v>292.2</v>
      </c>
      <c r="S26">
        <f t="shared" ref="S26:S30" si="38">63.7*M26</f>
        <v>310.21899999999999</v>
      </c>
      <c r="T26">
        <f t="shared" si="34"/>
        <v>328.72500000000002</v>
      </c>
      <c r="U26">
        <f t="shared" ref="U26:U30" si="39">71.2*M26</f>
        <v>346.74400000000003</v>
      </c>
      <c r="X26" t="s">
        <v>24</v>
      </c>
      <c r="Y26" s="6">
        <v>4.87</v>
      </c>
      <c r="Z26" s="6">
        <v>14512.5</v>
      </c>
      <c r="AA26" s="6">
        <f t="shared" si="14"/>
        <v>0.37272703924388739</v>
      </c>
      <c r="AB26" s="6">
        <f t="shared" si="35"/>
        <v>0.47863888222160939</v>
      </c>
      <c r="AC26" s="6">
        <v>6.3799999999999996E-2</v>
      </c>
      <c r="AD26" s="6">
        <f t="shared" si="3"/>
        <v>115.29176027933903</v>
      </c>
      <c r="AE26" s="6">
        <f t="shared" si="4"/>
        <v>122.96238142695631</v>
      </c>
      <c r="AF26" s="6">
        <f t="shared" si="5"/>
        <v>130.40055950949431</v>
      </c>
      <c r="AG26" s="6">
        <f t="shared" si="6"/>
        <v>139.46583904758751</v>
      </c>
      <c r="AH26" s="6">
        <f t="shared" si="7"/>
        <v>148.06623245552208</v>
      </c>
      <c r="AI26" s="6">
        <f t="shared" si="8"/>
        <v>156.89906892853597</v>
      </c>
      <c r="AJ26" s="6">
        <f t="shared" si="9"/>
        <v>165.49946233647051</v>
      </c>
    </row>
    <row r="27" spans="1:36" x14ac:dyDescent="0.25">
      <c r="A27" s="1" t="s">
        <v>19</v>
      </c>
      <c r="B27">
        <v>20.32</v>
      </c>
      <c r="C27">
        <v>0.51119999999999999</v>
      </c>
      <c r="D27">
        <v>3</v>
      </c>
      <c r="E27">
        <v>3</v>
      </c>
      <c r="F27">
        <v>3</v>
      </c>
      <c r="G27">
        <v>3</v>
      </c>
      <c r="H27" s="2">
        <v>3</v>
      </c>
      <c r="I27" s="2">
        <v>3</v>
      </c>
      <c r="J27" s="2">
        <v>3</v>
      </c>
      <c r="L27" s="1" t="s">
        <v>19</v>
      </c>
      <c r="M27" s="6">
        <v>20.32</v>
      </c>
      <c r="N27">
        <v>1</v>
      </c>
      <c r="O27">
        <f t="shared" si="36"/>
        <v>1007.8720000000001</v>
      </c>
      <c r="P27">
        <f t="shared" si="32"/>
        <v>1074.9279999999999</v>
      </c>
      <c r="Q27">
        <f t="shared" si="37"/>
        <v>1139.952</v>
      </c>
      <c r="R27">
        <f t="shared" si="33"/>
        <v>1219.2</v>
      </c>
      <c r="S27">
        <f t="shared" si="38"/>
        <v>1294.384</v>
      </c>
      <c r="T27">
        <f t="shared" si="34"/>
        <v>1371.6</v>
      </c>
      <c r="U27">
        <f t="shared" si="39"/>
        <v>1446.7840000000001</v>
      </c>
      <c r="X27" s="1" t="s">
        <v>19</v>
      </c>
      <c r="Y27" s="6">
        <v>20.32</v>
      </c>
      <c r="Z27" s="6">
        <v>2980.3</v>
      </c>
      <c r="AA27" s="6">
        <f t="shared" si="14"/>
        <v>7.6543558660365732E-2</v>
      </c>
      <c r="AB27" s="6">
        <f t="shared" si="35"/>
        <v>0.15729247781840971</v>
      </c>
      <c r="AC27" s="6">
        <v>0.51119999999999999</v>
      </c>
      <c r="AD27" s="6">
        <f t="shared" si="3"/>
        <v>1266.6690445066477</v>
      </c>
      <c r="AE27" s="6">
        <f t="shared" si="4"/>
        <v>1350.9433962580977</v>
      </c>
      <c r="AF27" s="6">
        <f t="shared" si="5"/>
        <v>1432.6639797746554</v>
      </c>
      <c r="AG27" s="6">
        <f t="shared" si="6"/>
        <v>1532.2609409354604</v>
      </c>
      <c r="AH27" s="6">
        <f t="shared" si="7"/>
        <v>1626.7503656264803</v>
      </c>
      <c r="AI27" s="6">
        <f t="shared" si="8"/>
        <v>1723.7935585523926</v>
      </c>
      <c r="AJ27" s="6">
        <f t="shared" si="9"/>
        <v>1818.2829832434129</v>
      </c>
    </row>
    <row r="28" spans="1:36" x14ac:dyDescent="0.25">
      <c r="A28" t="s">
        <v>25</v>
      </c>
      <c r="B28">
        <v>4.29</v>
      </c>
      <c r="C28">
        <v>0.38650000000000001</v>
      </c>
      <c r="D28">
        <v>30</v>
      </c>
      <c r="E28">
        <v>30</v>
      </c>
      <c r="F28">
        <v>30</v>
      </c>
      <c r="G28">
        <v>31</v>
      </c>
      <c r="H28" s="2">
        <v>31</v>
      </c>
      <c r="I28" s="2">
        <v>31</v>
      </c>
      <c r="J28" s="2">
        <v>31</v>
      </c>
      <c r="L28" t="s">
        <v>25</v>
      </c>
      <c r="M28" s="6">
        <v>4.29</v>
      </c>
      <c r="N28">
        <v>1</v>
      </c>
      <c r="O28">
        <f t="shared" si="36"/>
        <v>212.78400000000002</v>
      </c>
      <c r="P28">
        <f t="shared" si="32"/>
        <v>226.941</v>
      </c>
      <c r="Q28">
        <f t="shared" si="37"/>
        <v>240.66900000000001</v>
      </c>
      <c r="R28">
        <f t="shared" si="33"/>
        <v>257.39999999999998</v>
      </c>
      <c r="S28">
        <f t="shared" si="38"/>
        <v>273.27300000000002</v>
      </c>
      <c r="T28">
        <f t="shared" si="34"/>
        <v>289.57499999999999</v>
      </c>
      <c r="U28">
        <f t="shared" si="39"/>
        <v>305.44800000000004</v>
      </c>
      <c r="X28" t="s">
        <v>25</v>
      </c>
      <c r="Y28" s="6">
        <v>4.29</v>
      </c>
      <c r="Z28" s="6">
        <v>13574.7</v>
      </c>
      <c r="AA28" s="6">
        <f t="shared" si="14"/>
        <v>0.34864136018080955</v>
      </c>
      <c r="AB28" s="6">
        <f t="shared" si="35"/>
        <v>0.45668058116197868</v>
      </c>
      <c r="AC28" s="6">
        <v>0.38650000000000001</v>
      </c>
      <c r="AD28" s="6">
        <f t="shared" si="3"/>
        <v>587.02958597227973</v>
      </c>
      <c r="AE28" s="6">
        <f t="shared" si="4"/>
        <v>626.08598987769358</v>
      </c>
      <c r="AF28" s="6">
        <f t="shared" si="5"/>
        <v>663.95886639203422</v>
      </c>
      <c r="AG28" s="6">
        <f t="shared" si="6"/>
        <v>710.11643464388681</v>
      </c>
      <c r="AH28" s="6">
        <f t="shared" si="7"/>
        <v>753.90694811359322</v>
      </c>
      <c r="AI28" s="6">
        <f t="shared" si="8"/>
        <v>798.88098897437271</v>
      </c>
      <c r="AJ28" s="6">
        <f t="shared" si="9"/>
        <v>842.67150244407912</v>
      </c>
    </row>
    <row r="29" spans="1:36" x14ac:dyDescent="0.25">
      <c r="A29" t="s">
        <v>26</v>
      </c>
      <c r="B29">
        <v>11.27</v>
      </c>
      <c r="C29">
        <v>0.93810000000000004</v>
      </c>
      <c r="D29">
        <v>9</v>
      </c>
      <c r="E29">
        <v>9</v>
      </c>
      <c r="F29">
        <v>9</v>
      </c>
      <c r="G29">
        <v>9</v>
      </c>
      <c r="H29" s="2">
        <v>9</v>
      </c>
      <c r="I29" s="2">
        <v>9</v>
      </c>
      <c r="J29" s="2">
        <v>9</v>
      </c>
      <c r="L29" t="s">
        <v>26</v>
      </c>
      <c r="M29" s="6">
        <v>11.27</v>
      </c>
      <c r="N29">
        <v>1</v>
      </c>
      <c r="O29">
        <f t="shared" si="36"/>
        <v>558.99199999999996</v>
      </c>
      <c r="P29">
        <f t="shared" si="32"/>
        <v>596.18299999999999</v>
      </c>
      <c r="Q29">
        <f t="shared" si="37"/>
        <v>632.24699999999996</v>
      </c>
      <c r="R29">
        <f t="shared" si="33"/>
        <v>676.19999999999993</v>
      </c>
      <c r="S29">
        <f t="shared" si="38"/>
        <v>717.899</v>
      </c>
      <c r="T29">
        <f t="shared" si="34"/>
        <v>760.72500000000002</v>
      </c>
      <c r="U29">
        <f t="shared" si="39"/>
        <v>802.42399999999998</v>
      </c>
      <c r="X29" t="s">
        <v>26</v>
      </c>
      <c r="Y29" s="6">
        <v>11.27</v>
      </c>
      <c r="Z29" s="6">
        <v>6760.2</v>
      </c>
      <c r="AA29" s="6">
        <f t="shared" si="14"/>
        <v>0.17362338196013971</v>
      </c>
      <c r="AB29" s="6">
        <f t="shared" si="35"/>
        <v>0.27974655429148249</v>
      </c>
      <c r="AC29" s="6">
        <v>0.93810000000000004</v>
      </c>
      <c r="AD29" s="6">
        <f t="shared" si="3"/>
        <v>2292.8648282925028</v>
      </c>
      <c r="AE29" s="6">
        <f t="shared" si="4"/>
        <v>2445.4143027555124</v>
      </c>
      <c r="AF29" s="6">
        <f t="shared" si="5"/>
        <v>2593.3410658711578</v>
      </c>
      <c r="AG29" s="6">
        <f t="shared" si="6"/>
        <v>2773.6268084183507</v>
      </c>
      <c r="AH29" s="6">
        <f t="shared" si="7"/>
        <v>2944.6671282708157</v>
      </c>
      <c r="AI29" s="6">
        <f t="shared" si="8"/>
        <v>3120.330159470645</v>
      </c>
      <c r="AJ29" s="6">
        <f t="shared" si="9"/>
        <v>3291.3704793231095</v>
      </c>
    </row>
    <row r="30" spans="1:36" x14ac:dyDescent="0.25">
      <c r="A30" t="s">
        <v>27</v>
      </c>
      <c r="B30">
        <v>1.1399999999999999</v>
      </c>
      <c r="C30">
        <v>0.77170000000000005</v>
      </c>
      <c r="D30">
        <v>15</v>
      </c>
      <c r="E30">
        <v>15</v>
      </c>
      <c r="F30">
        <v>15</v>
      </c>
      <c r="G30">
        <v>16</v>
      </c>
      <c r="H30" s="2">
        <v>16</v>
      </c>
      <c r="I30" s="2">
        <v>16</v>
      </c>
      <c r="J30" s="2">
        <v>16</v>
      </c>
      <c r="L30" t="s">
        <v>27</v>
      </c>
      <c r="M30" s="6">
        <v>1.1399999999999999</v>
      </c>
      <c r="N30">
        <v>1</v>
      </c>
      <c r="O30">
        <f t="shared" si="36"/>
        <v>56.543999999999997</v>
      </c>
      <c r="P30">
        <f>52.9*M30</f>
        <v>60.30599999999999</v>
      </c>
      <c r="Q30">
        <f t="shared" si="37"/>
        <v>63.953999999999994</v>
      </c>
      <c r="R30">
        <f>60*M30</f>
        <v>68.399999999999991</v>
      </c>
      <c r="S30">
        <f t="shared" si="38"/>
        <v>72.617999999999995</v>
      </c>
      <c r="T30">
        <f>67.5*M30</f>
        <v>76.949999999999989</v>
      </c>
      <c r="U30">
        <f t="shared" si="39"/>
        <v>81.167999999999992</v>
      </c>
      <c r="X30" t="s">
        <v>27</v>
      </c>
      <c r="Y30" s="6">
        <v>1.1399999999999999</v>
      </c>
      <c r="Z30" s="6">
        <v>27908</v>
      </c>
      <c r="AA30" s="6">
        <f t="shared" si="14"/>
        <v>0.7167659749332238</v>
      </c>
      <c r="AB30" s="6">
        <f t="shared" si="35"/>
        <v>0.75796730404863399</v>
      </c>
      <c r="AC30" s="6">
        <v>0.77170000000000005</v>
      </c>
      <c r="AD30" s="6">
        <f t="shared" si="3"/>
        <v>516.94516563483342</v>
      </c>
      <c r="AE30" s="6">
        <f t="shared" si="4"/>
        <v>551.3386948000541</v>
      </c>
      <c r="AF30" s="6">
        <f t="shared" si="5"/>
        <v>584.68999580875311</v>
      </c>
      <c r="AG30" s="6">
        <f t="shared" si="6"/>
        <v>625.33689391310486</v>
      </c>
      <c r="AH30" s="6">
        <f t="shared" si="7"/>
        <v>663.89933570441303</v>
      </c>
      <c r="AI30" s="6">
        <f t="shared" si="8"/>
        <v>703.50400565224299</v>
      </c>
      <c r="AJ30" s="6">
        <f t="shared" si="9"/>
        <v>742.06644744355117</v>
      </c>
    </row>
    <row r="31" spans="1:36" x14ac:dyDescent="0.25">
      <c r="A31" t="s">
        <v>116</v>
      </c>
      <c r="B31">
        <v>10.7</v>
      </c>
      <c r="C31">
        <v>0.9385</v>
      </c>
      <c r="D31">
        <v>67</v>
      </c>
      <c r="E31">
        <v>73</v>
      </c>
      <c r="F31">
        <v>74</v>
      </c>
      <c r="G31">
        <v>79</v>
      </c>
      <c r="H31" s="2">
        <v>85</v>
      </c>
      <c r="I31" s="2">
        <v>89</v>
      </c>
      <c r="J31" s="2">
        <v>92</v>
      </c>
      <c r="L31" t="s">
        <v>116</v>
      </c>
      <c r="M31" s="6">
        <v>10.7</v>
      </c>
      <c r="O31">
        <v>359.52</v>
      </c>
      <c r="P31">
        <v>417.29999999999995</v>
      </c>
      <c r="Q31">
        <v>462.24</v>
      </c>
      <c r="R31">
        <v>490.66561999999999</v>
      </c>
      <c r="S31">
        <v>528.4976099999999</v>
      </c>
      <c r="T31">
        <v>566.351</v>
      </c>
      <c r="U31">
        <v>604.16159000000005</v>
      </c>
      <c r="X31" t="s">
        <v>116</v>
      </c>
      <c r="Y31" s="6">
        <v>10.7</v>
      </c>
      <c r="Z31" s="6" t="s">
        <v>119</v>
      </c>
      <c r="AA31" s="6">
        <v>1</v>
      </c>
      <c r="AB31" s="6">
        <v>1</v>
      </c>
      <c r="AC31" s="6">
        <v>0.9385</v>
      </c>
      <c r="AD31" s="6">
        <f t="shared" si="3"/>
        <v>5273.7107975999998</v>
      </c>
      <c r="AE31" s="6">
        <f t="shared" si="4"/>
        <v>6121.2714614999995</v>
      </c>
      <c r="AF31" s="6">
        <f t="shared" si="5"/>
        <v>6780.4853112000001</v>
      </c>
      <c r="AG31" s="6">
        <f t="shared" si="6"/>
        <v>7197.4537667031</v>
      </c>
      <c r="AH31" s="6">
        <f t="shared" si="7"/>
        <v>7752.4019591755487</v>
      </c>
      <c r="AI31" s="6">
        <f t="shared" si="8"/>
        <v>8307.6640630050006</v>
      </c>
      <c r="AJ31" s="6">
        <f t="shared" si="9"/>
        <v>8862.2983441204506</v>
      </c>
    </row>
    <row r="32" spans="1:36" x14ac:dyDescent="0.25">
      <c r="A32" t="s">
        <v>28</v>
      </c>
      <c r="B32">
        <v>5.62</v>
      </c>
      <c r="C32">
        <v>0.37469999999999998</v>
      </c>
      <c r="D32">
        <v>78</v>
      </c>
      <c r="E32">
        <v>78</v>
      </c>
      <c r="F32">
        <v>78</v>
      </c>
      <c r="G32">
        <v>77</v>
      </c>
      <c r="H32" s="2">
        <v>77</v>
      </c>
      <c r="I32" s="2">
        <v>77</v>
      </c>
      <c r="J32" s="2">
        <v>77</v>
      </c>
      <c r="L32" t="s">
        <v>28</v>
      </c>
      <c r="M32" s="6">
        <v>5.62</v>
      </c>
      <c r="O32">
        <v>341.69599999999997</v>
      </c>
      <c r="P32">
        <v>367.54800000000006</v>
      </c>
      <c r="Q32">
        <v>376.54</v>
      </c>
      <c r="R32">
        <v>426.07917599999996</v>
      </c>
      <c r="S32">
        <v>459.257408</v>
      </c>
      <c r="T32">
        <v>492.48059999999998</v>
      </c>
      <c r="U32">
        <v>525.61387200000001</v>
      </c>
      <c r="X32" t="s">
        <v>28</v>
      </c>
      <c r="Y32" s="6">
        <v>5.62</v>
      </c>
      <c r="Z32" s="6" t="s">
        <v>119</v>
      </c>
      <c r="AA32" s="6">
        <v>1</v>
      </c>
      <c r="AB32" s="6">
        <v>1</v>
      </c>
      <c r="AC32" s="6">
        <v>0.37469999999999998</v>
      </c>
      <c r="AD32" s="6">
        <f t="shared" si="3"/>
        <v>2001.163467456</v>
      </c>
      <c r="AE32" s="6">
        <f t="shared" si="4"/>
        <v>2152.567282428</v>
      </c>
      <c r="AF32" s="6">
        <f t="shared" si="5"/>
        <v>2205.2294789400003</v>
      </c>
      <c r="AG32" s="6">
        <f t="shared" si="6"/>
        <v>2495.3586850737356</v>
      </c>
      <c r="AH32" s="6">
        <f t="shared" si="7"/>
        <v>2689.6690246538878</v>
      </c>
      <c r="AI32" s="6">
        <f t="shared" si="8"/>
        <v>2884.2426752165998</v>
      </c>
      <c r="AJ32" s="6">
        <f t="shared" si="9"/>
        <v>3078.2897038141923</v>
      </c>
    </row>
    <row r="33" spans="1:36" x14ac:dyDescent="0.25">
      <c r="A33" t="s">
        <v>29</v>
      </c>
      <c r="B33">
        <v>15.74</v>
      </c>
      <c r="C33">
        <v>0.26960000000000001</v>
      </c>
      <c r="D33">
        <v>2</v>
      </c>
      <c r="E33">
        <v>2</v>
      </c>
      <c r="F33">
        <v>2</v>
      </c>
      <c r="G33">
        <v>2</v>
      </c>
      <c r="H33" s="2">
        <v>2</v>
      </c>
      <c r="I33" s="2">
        <v>2</v>
      </c>
      <c r="J33" s="2">
        <v>2</v>
      </c>
      <c r="L33" t="s">
        <v>29</v>
      </c>
      <c r="M33" s="6">
        <v>15.74</v>
      </c>
      <c r="N33">
        <v>1</v>
      </c>
      <c r="O33">
        <f>49.6*M33</f>
        <v>780.70400000000006</v>
      </c>
      <c r="P33">
        <f t="shared" ref="P33:P35" si="40">52.9*M33</f>
        <v>832.64599999999996</v>
      </c>
      <c r="Q33">
        <f>56.1*M33</f>
        <v>883.01400000000001</v>
      </c>
      <c r="R33">
        <f t="shared" ref="R33:R35" si="41">60*M33</f>
        <v>944.4</v>
      </c>
      <c r="S33">
        <f>63.7*M33</f>
        <v>1002.638</v>
      </c>
      <c r="T33">
        <f t="shared" ref="T33:T35" si="42">67.5*M33</f>
        <v>1062.45</v>
      </c>
      <c r="U33">
        <f>71.2*M33</f>
        <v>1120.6880000000001</v>
      </c>
      <c r="X33" t="s">
        <v>29</v>
      </c>
      <c r="Y33" s="6">
        <v>15.74</v>
      </c>
      <c r="Z33" s="6">
        <v>11037.3</v>
      </c>
      <c r="AA33" s="6">
        <f t="shared" si="14"/>
        <v>0.28347287856996095</v>
      </c>
      <c r="AB33" s="6">
        <f>0.9579*AA33^0.703</f>
        <v>0.39485329590466617</v>
      </c>
      <c r="AC33" s="6">
        <v>0.26960000000000001</v>
      </c>
      <c r="AD33" s="6">
        <f t="shared" si="3"/>
        <v>1298.9757332151571</v>
      </c>
      <c r="AE33" s="6">
        <f t="shared" si="4"/>
        <v>1385.3995219169715</v>
      </c>
      <c r="AF33" s="6">
        <f t="shared" si="5"/>
        <v>1469.2044079308528</v>
      </c>
      <c r="AG33" s="6">
        <f t="shared" si="6"/>
        <v>1571.3416127602704</v>
      </c>
      <c r="AH33" s="6">
        <f t="shared" si="7"/>
        <v>1668.2410122138206</v>
      </c>
      <c r="AI33" s="6">
        <f t="shared" si="8"/>
        <v>1767.7593143553042</v>
      </c>
      <c r="AJ33" s="6">
        <f t="shared" si="9"/>
        <v>1864.6587138088544</v>
      </c>
    </row>
    <row r="34" spans="1:36" x14ac:dyDescent="0.25">
      <c r="A34" t="s">
        <v>30</v>
      </c>
      <c r="B34">
        <v>82.06</v>
      </c>
      <c r="C34">
        <v>0.50009999999999999</v>
      </c>
      <c r="D34">
        <v>164</v>
      </c>
      <c r="E34">
        <v>164</v>
      </c>
      <c r="F34">
        <v>164</v>
      </c>
      <c r="G34">
        <v>164</v>
      </c>
      <c r="H34" s="2">
        <v>164</v>
      </c>
      <c r="I34" s="2">
        <v>164</v>
      </c>
      <c r="J34" s="2">
        <v>164</v>
      </c>
      <c r="L34" t="s">
        <v>30</v>
      </c>
      <c r="M34" s="6">
        <v>82.06</v>
      </c>
      <c r="N34">
        <v>1</v>
      </c>
      <c r="O34">
        <f t="shared" ref="O34:O36" si="43">49.6*M34</f>
        <v>4070.1760000000004</v>
      </c>
      <c r="P34">
        <f t="shared" si="40"/>
        <v>4340.9740000000002</v>
      </c>
      <c r="Q34">
        <f t="shared" ref="Q34:Q36" si="44">56.1*M34</f>
        <v>4603.5659999999998</v>
      </c>
      <c r="R34">
        <f t="shared" si="41"/>
        <v>4923.6000000000004</v>
      </c>
      <c r="S34">
        <f t="shared" ref="S34:S36" si="45">63.7*M34</f>
        <v>5227.2220000000007</v>
      </c>
      <c r="T34">
        <f t="shared" si="42"/>
        <v>5539.05</v>
      </c>
      <c r="U34">
        <f t="shared" ref="U34:U36" si="46">71.2*M34</f>
        <v>5842.6720000000005</v>
      </c>
      <c r="X34" t="s">
        <v>30</v>
      </c>
      <c r="Y34" s="6">
        <v>82.06</v>
      </c>
      <c r="Z34" s="6">
        <v>10156.4</v>
      </c>
      <c r="AA34" s="6">
        <f t="shared" si="14"/>
        <v>0.26084857201561534</v>
      </c>
      <c r="AB34" s="6">
        <f>0.9579*AA34^0.703</f>
        <v>0.3724270895841964</v>
      </c>
      <c r="AC34" s="6">
        <v>0.50009999999999999</v>
      </c>
      <c r="AD34" s="6">
        <f t="shared" si="3"/>
        <v>11848.688574737289</v>
      </c>
      <c r="AE34" s="6">
        <f t="shared" si="4"/>
        <v>12637.008580717793</v>
      </c>
      <c r="AF34" s="6">
        <f t="shared" si="5"/>
        <v>13401.440101668584</v>
      </c>
      <c r="AG34" s="6">
        <f t="shared" si="6"/>
        <v>14333.091017827363</v>
      </c>
      <c r="AH34" s="6">
        <f t="shared" si="7"/>
        <v>15216.964963926717</v>
      </c>
      <c r="AI34" s="6">
        <f t="shared" si="8"/>
        <v>16124.727395055783</v>
      </c>
      <c r="AJ34" s="6">
        <f t="shared" si="9"/>
        <v>17008.601341155139</v>
      </c>
    </row>
    <row r="35" spans="1:36" x14ac:dyDescent="0.25">
      <c r="A35" t="s">
        <v>31</v>
      </c>
      <c r="B35">
        <v>6.34</v>
      </c>
      <c r="C35">
        <v>0.25609999999999999</v>
      </c>
      <c r="D35">
        <v>4</v>
      </c>
      <c r="E35" s="2">
        <v>5</v>
      </c>
      <c r="F35" s="2">
        <v>6</v>
      </c>
      <c r="G35">
        <v>7</v>
      </c>
      <c r="H35" s="2">
        <v>8</v>
      </c>
      <c r="I35" s="2">
        <v>9</v>
      </c>
      <c r="J35" s="2">
        <v>10</v>
      </c>
      <c r="L35" t="s">
        <v>31</v>
      </c>
      <c r="M35" s="6">
        <v>6.34</v>
      </c>
      <c r="N35">
        <v>1</v>
      </c>
      <c r="O35">
        <f t="shared" si="43"/>
        <v>314.464</v>
      </c>
      <c r="P35">
        <f t="shared" si="40"/>
        <v>335.38599999999997</v>
      </c>
      <c r="Q35">
        <f t="shared" si="44"/>
        <v>355.67399999999998</v>
      </c>
      <c r="R35">
        <f t="shared" si="41"/>
        <v>380.4</v>
      </c>
      <c r="S35">
        <f t="shared" si="45"/>
        <v>403.858</v>
      </c>
      <c r="T35">
        <f t="shared" si="42"/>
        <v>427.95</v>
      </c>
      <c r="U35">
        <f t="shared" si="46"/>
        <v>451.40800000000002</v>
      </c>
      <c r="X35" t="s">
        <v>31</v>
      </c>
      <c r="Y35" s="6">
        <v>6.34</v>
      </c>
      <c r="Z35" s="6">
        <v>7902</v>
      </c>
      <c r="AA35" s="6">
        <f t="shared" si="14"/>
        <v>0.20294842818985001</v>
      </c>
      <c r="AB35" s="6">
        <f>0.9579*AA35^0.703</f>
        <v>0.31218520325280941</v>
      </c>
      <c r="AC35" s="6">
        <v>0.25609999999999999</v>
      </c>
      <c r="AD35" s="6">
        <f t="shared" ref="AD35:AD66" si="47">15.63*O35*AB35*AC35</f>
        <v>392.96313119781524</v>
      </c>
      <c r="AE35" s="6">
        <f t="shared" ref="AE35:AE66" si="48">15.63*P35*AB35*AC35</f>
        <v>419.10785565250859</v>
      </c>
      <c r="AF35" s="6">
        <f t="shared" ref="AF35:AF66" si="49">15.63*Q35*AB35*AC35</f>
        <v>444.460315729787</v>
      </c>
      <c r="AG35" s="6">
        <f t="shared" ref="AG35:AG66" si="50">15.63*AB35*AC35*R35</f>
        <v>475.35862644896997</v>
      </c>
      <c r="AH35" s="6">
        <f t="shared" ref="AH35:AH66" si="51">15.63*AB35*AC35*S35</f>
        <v>504.67240841332318</v>
      </c>
      <c r="AI35" s="6">
        <f t="shared" ref="AI35:AI66" si="52">15.63*AB35*AC35*T35</f>
        <v>534.77845475509127</v>
      </c>
      <c r="AJ35" s="6">
        <f t="shared" ref="AJ35:AJ66" si="53">15.63*AB35*AC35*U35</f>
        <v>564.09223671944449</v>
      </c>
    </row>
    <row r="36" spans="1:36" x14ac:dyDescent="0.25">
      <c r="A36" t="s">
        <v>32</v>
      </c>
      <c r="B36">
        <v>6.33</v>
      </c>
      <c r="C36">
        <v>0.67800000000000005</v>
      </c>
      <c r="D36">
        <v>1</v>
      </c>
      <c r="E36">
        <v>1</v>
      </c>
      <c r="F36">
        <v>1</v>
      </c>
      <c r="G36">
        <v>1</v>
      </c>
      <c r="H36" s="2">
        <v>1</v>
      </c>
      <c r="I36" s="2">
        <v>1</v>
      </c>
      <c r="J36" s="2">
        <v>1</v>
      </c>
      <c r="L36" t="s">
        <v>32</v>
      </c>
      <c r="M36" s="6">
        <v>6.33</v>
      </c>
      <c r="N36">
        <v>1</v>
      </c>
      <c r="O36">
        <f t="shared" si="43"/>
        <v>313.96800000000002</v>
      </c>
      <c r="P36">
        <f>52.9*M36</f>
        <v>334.85699999999997</v>
      </c>
      <c r="Q36">
        <f t="shared" si="44"/>
        <v>355.113</v>
      </c>
      <c r="R36">
        <f>60*M36</f>
        <v>379.8</v>
      </c>
      <c r="S36">
        <f t="shared" si="45"/>
        <v>403.221</v>
      </c>
      <c r="T36">
        <f>67.5*M36</f>
        <v>427.27499999999998</v>
      </c>
      <c r="U36">
        <f t="shared" si="46"/>
        <v>450.69600000000003</v>
      </c>
      <c r="X36" t="s">
        <v>32</v>
      </c>
      <c r="Y36" s="6">
        <v>6.33</v>
      </c>
      <c r="Z36" s="6">
        <v>594</v>
      </c>
      <c r="AA36" s="6">
        <f t="shared" si="14"/>
        <v>1.5255804396959113E-2</v>
      </c>
      <c r="AB36" s="6">
        <f>0.9579*AA36^0.703</f>
        <v>5.0614512333719469E-2</v>
      </c>
      <c r="AC36" s="6">
        <v>0.67800000000000005</v>
      </c>
      <c r="AD36" s="6">
        <f t="shared" si="47"/>
        <v>168.40272518455231</v>
      </c>
      <c r="AE36" s="6">
        <f t="shared" si="48"/>
        <v>179.60693875529873</v>
      </c>
      <c r="AF36" s="6">
        <f t="shared" si="49"/>
        <v>190.4716307026892</v>
      </c>
      <c r="AG36" s="6">
        <f t="shared" si="50"/>
        <v>203.71297401357134</v>
      </c>
      <c r="AH36" s="6">
        <f t="shared" si="51"/>
        <v>216.27527407774156</v>
      </c>
      <c r="AI36" s="6">
        <f t="shared" si="52"/>
        <v>229.17709576526772</v>
      </c>
      <c r="AJ36" s="6">
        <f t="shared" si="53"/>
        <v>241.739395829438</v>
      </c>
    </row>
    <row r="37" spans="1:36" x14ac:dyDescent="0.25">
      <c r="A37" t="s">
        <v>33</v>
      </c>
      <c r="B37">
        <v>1.29</v>
      </c>
      <c r="C37">
        <v>1.9069</v>
      </c>
      <c r="D37">
        <v>11</v>
      </c>
      <c r="E37">
        <f>9.79*B37</f>
        <v>12.629099999999999</v>
      </c>
      <c r="F37">
        <f>9.83*B37</f>
        <v>12.6807</v>
      </c>
      <c r="G37">
        <v>15</v>
      </c>
      <c r="H37">
        <v>15</v>
      </c>
      <c r="I37">
        <v>16</v>
      </c>
      <c r="J37" s="2">
        <v>16</v>
      </c>
      <c r="L37" t="s">
        <v>33</v>
      </c>
      <c r="M37" s="6">
        <v>1.29</v>
      </c>
      <c r="O37">
        <v>62.436</v>
      </c>
      <c r="P37">
        <v>59.34</v>
      </c>
      <c r="Q37">
        <v>60.372</v>
      </c>
      <c r="R37">
        <v>74.929907999999998</v>
      </c>
      <c r="S37">
        <v>81.955764000000002</v>
      </c>
      <c r="T37">
        <v>88.971299999999999</v>
      </c>
      <c r="U37">
        <v>96.007475999999997</v>
      </c>
      <c r="X37" t="s">
        <v>33</v>
      </c>
      <c r="Y37" s="6">
        <v>1.29</v>
      </c>
      <c r="Z37" s="6" t="s">
        <v>119</v>
      </c>
      <c r="AA37" s="6">
        <v>1</v>
      </c>
      <c r="AB37" s="6">
        <v>1</v>
      </c>
      <c r="AC37" s="6">
        <v>1.9069</v>
      </c>
      <c r="AD37" s="6">
        <f t="shared" si="47"/>
        <v>1860.895427292</v>
      </c>
      <c r="AE37" s="6">
        <f t="shared" si="48"/>
        <v>1768.6196209800003</v>
      </c>
      <c r="AF37" s="6">
        <f t="shared" si="49"/>
        <v>1799.3782230840002</v>
      </c>
      <c r="AG37" s="6">
        <f t="shared" si="50"/>
        <v>2233.274443664076</v>
      </c>
      <c r="AH37" s="6">
        <f t="shared" si="51"/>
        <v>2442.6790067881084</v>
      </c>
      <c r="AI37" s="6">
        <f t="shared" si="52"/>
        <v>2651.7759838911002</v>
      </c>
      <c r="AJ37" s="6">
        <f t="shared" si="53"/>
        <v>2861.4881330361723</v>
      </c>
    </row>
    <row r="38" spans="1:36" x14ac:dyDescent="0.25">
      <c r="A38" t="s">
        <v>34</v>
      </c>
      <c r="B38">
        <v>94.1</v>
      </c>
      <c r="C38">
        <v>0.11890000000000001</v>
      </c>
      <c r="D38">
        <v>4</v>
      </c>
      <c r="E38" s="2">
        <v>5</v>
      </c>
      <c r="F38" s="2">
        <v>6</v>
      </c>
      <c r="G38">
        <v>7</v>
      </c>
      <c r="H38" s="2">
        <v>8</v>
      </c>
      <c r="I38" s="2">
        <v>9</v>
      </c>
      <c r="J38" s="2">
        <v>10</v>
      </c>
      <c r="L38" t="s">
        <v>34</v>
      </c>
      <c r="M38" s="6">
        <v>94.1</v>
      </c>
      <c r="N38">
        <v>1</v>
      </c>
      <c r="O38">
        <f>49.6*M38</f>
        <v>4667.3599999999997</v>
      </c>
      <c r="P38">
        <f>52.9*M38</f>
        <v>4977.8899999999994</v>
      </c>
      <c r="Q38">
        <f>56.1*M38</f>
        <v>5279.01</v>
      </c>
      <c r="R38">
        <f>60*M38</f>
        <v>5646</v>
      </c>
      <c r="S38">
        <f>63.7*M38</f>
        <v>5994.17</v>
      </c>
      <c r="T38">
        <f>67.5*M38</f>
        <v>6351.75</v>
      </c>
      <c r="U38">
        <f>71.2*M38</f>
        <v>6699.92</v>
      </c>
      <c r="X38" t="s">
        <v>34</v>
      </c>
      <c r="Y38" s="6">
        <v>94.1</v>
      </c>
      <c r="Z38" s="6">
        <v>1372</v>
      </c>
      <c r="AA38" s="6">
        <f t="shared" si="14"/>
        <v>3.5237312512841588E-2</v>
      </c>
      <c r="AB38" s="6">
        <f>0.9579*AA38^0.703</f>
        <v>9.1172345223709761E-2</v>
      </c>
      <c r="AC38" s="6">
        <v>0.11890000000000001</v>
      </c>
      <c r="AD38" s="6">
        <f t="shared" si="47"/>
        <v>790.81565648577634</v>
      </c>
      <c r="AE38" s="6">
        <f t="shared" si="48"/>
        <v>843.43040782454761</v>
      </c>
      <c r="AF38" s="6">
        <f t="shared" si="49"/>
        <v>894.4507727591141</v>
      </c>
      <c r="AG38" s="6">
        <f t="shared" si="50"/>
        <v>956.63184252311657</v>
      </c>
      <c r="AH38" s="6">
        <f t="shared" si="51"/>
        <v>1015.6241394787088</v>
      </c>
      <c r="AI38" s="6">
        <f t="shared" si="52"/>
        <v>1076.2108228385061</v>
      </c>
      <c r="AJ38" s="6">
        <f t="shared" si="53"/>
        <v>1135.2031197940985</v>
      </c>
    </row>
    <row r="39" spans="1:36" x14ac:dyDescent="0.25">
      <c r="A39" t="s">
        <v>35</v>
      </c>
      <c r="B39">
        <v>5.43</v>
      </c>
      <c r="C39">
        <v>0.22550000000000001</v>
      </c>
      <c r="D39">
        <v>101</v>
      </c>
      <c r="E39">
        <v>112</v>
      </c>
      <c r="F39">
        <v>117</v>
      </c>
      <c r="G39">
        <v>120</v>
      </c>
      <c r="H39">
        <v>126</v>
      </c>
      <c r="I39">
        <v>141</v>
      </c>
      <c r="J39">
        <v>138</v>
      </c>
      <c r="L39" t="s">
        <v>35</v>
      </c>
      <c r="M39" s="6">
        <v>5.43</v>
      </c>
      <c r="O39">
        <v>188.42099999999999</v>
      </c>
      <c r="P39">
        <v>201.453</v>
      </c>
      <c r="Q39">
        <v>228.60300000000001</v>
      </c>
      <c r="R39">
        <v>246.34281000000001</v>
      </c>
      <c r="S39">
        <v>266.43380999999999</v>
      </c>
      <c r="T39">
        <v>286.52481</v>
      </c>
      <c r="U39">
        <v>306.61580999999995</v>
      </c>
      <c r="X39" t="s">
        <v>35</v>
      </c>
      <c r="Y39" s="6">
        <v>5.43</v>
      </c>
      <c r="Z39" s="6" t="s">
        <v>119</v>
      </c>
      <c r="AA39" s="6">
        <v>1</v>
      </c>
      <c r="AB39" s="6">
        <v>1</v>
      </c>
      <c r="AC39" s="6">
        <v>0.22550000000000001</v>
      </c>
      <c r="AD39" s="6">
        <f t="shared" si="47"/>
        <v>664.102061865</v>
      </c>
      <c r="AE39" s="6">
        <f t="shared" si="48"/>
        <v>710.03419294500009</v>
      </c>
      <c r="AF39" s="6">
        <f t="shared" si="49"/>
        <v>805.72613269500005</v>
      </c>
      <c r="AG39" s="6">
        <f t="shared" si="50"/>
        <v>868.25124612765012</v>
      </c>
      <c r="AH39" s="6">
        <f t="shared" si="51"/>
        <v>939.06328154265009</v>
      </c>
      <c r="AI39" s="6">
        <f t="shared" si="52"/>
        <v>1009.8753169576502</v>
      </c>
      <c r="AJ39" s="6">
        <f t="shared" si="53"/>
        <v>1080.6873523726499</v>
      </c>
    </row>
    <row r="40" spans="1:36" x14ac:dyDescent="0.25">
      <c r="A40" t="s">
        <v>36</v>
      </c>
      <c r="B40">
        <v>64.290000000000006</v>
      </c>
      <c r="C40">
        <v>7.0900000000000005E-2</v>
      </c>
      <c r="D40">
        <v>447</v>
      </c>
      <c r="E40">
        <v>483</v>
      </c>
      <c r="F40">
        <v>556</v>
      </c>
      <c r="G40">
        <v>604</v>
      </c>
      <c r="H40">
        <v>700</v>
      </c>
      <c r="I40">
        <v>807</v>
      </c>
      <c r="J40">
        <v>870</v>
      </c>
      <c r="L40" t="s">
        <v>36</v>
      </c>
      <c r="M40" s="6">
        <v>64.290000000000006</v>
      </c>
      <c r="O40">
        <v>3870.2580000000007</v>
      </c>
      <c r="P40">
        <v>4339.5750000000007</v>
      </c>
      <c r="Q40">
        <v>5271.7800000000007</v>
      </c>
      <c r="R40">
        <v>5381.0472840000011</v>
      </c>
      <c r="S40">
        <v>5819.0357670000003</v>
      </c>
      <c r="T40">
        <v>6256.7028</v>
      </c>
      <c r="U40">
        <v>6694.6269930000008</v>
      </c>
      <c r="X40" t="s">
        <v>36</v>
      </c>
      <c r="Y40" s="6">
        <v>64.290000000000006</v>
      </c>
      <c r="Z40" s="6" t="s">
        <v>119</v>
      </c>
      <c r="AA40" s="6">
        <v>1</v>
      </c>
      <c r="AB40" s="6">
        <v>1</v>
      </c>
      <c r="AC40" s="6">
        <v>7.0900000000000005E-2</v>
      </c>
      <c r="AD40" s="6">
        <f t="shared" si="47"/>
        <v>4288.892197086001</v>
      </c>
      <c r="AE40" s="6">
        <f t="shared" si="48"/>
        <v>4808.9738090250012</v>
      </c>
      <c r="AF40" s="6">
        <f t="shared" si="49"/>
        <v>5842.0126272600019</v>
      </c>
      <c r="AG40" s="6">
        <f t="shared" si="50"/>
        <v>5963.0990255684301</v>
      </c>
      <c r="AH40" s="6">
        <f t="shared" si="51"/>
        <v>6448.4634088090897</v>
      </c>
      <c r="AI40" s="6">
        <f t="shared" si="52"/>
        <v>6933.4715717676008</v>
      </c>
      <c r="AJ40" s="6">
        <f t="shared" si="53"/>
        <v>7418.764710951833</v>
      </c>
    </row>
    <row r="41" spans="1:36" x14ac:dyDescent="0.25">
      <c r="A41" t="s">
        <v>37</v>
      </c>
      <c r="B41">
        <v>1.67</v>
      </c>
      <c r="C41">
        <v>0.42520000000000002</v>
      </c>
      <c r="D41">
        <v>2</v>
      </c>
      <c r="E41">
        <v>2</v>
      </c>
      <c r="F41">
        <v>2</v>
      </c>
      <c r="G41">
        <v>2</v>
      </c>
      <c r="H41" s="2">
        <v>2</v>
      </c>
      <c r="I41" s="2">
        <v>2</v>
      </c>
      <c r="J41" s="2">
        <v>2</v>
      </c>
      <c r="L41" t="s">
        <v>37</v>
      </c>
      <c r="M41" s="6">
        <v>1.67</v>
      </c>
      <c r="N41">
        <v>1</v>
      </c>
      <c r="O41">
        <f>49.6*M41</f>
        <v>82.831999999999994</v>
      </c>
      <c r="P41">
        <f>52.9*M41</f>
        <v>88.342999999999989</v>
      </c>
      <c r="Q41">
        <f>56.1*M41</f>
        <v>93.686999999999998</v>
      </c>
      <c r="R41">
        <f>60*M41</f>
        <v>100.19999999999999</v>
      </c>
      <c r="S41">
        <f>63.7*M41</f>
        <v>106.379</v>
      </c>
      <c r="T41">
        <f>67.5*M41</f>
        <v>112.72499999999999</v>
      </c>
      <c r="U41">
        <f>71.2*M41</f>
        <v>118.904</v>
      </c>
      <c r="X41" t="s">
        <v>37</v>
      </c>
      <c r="Y41" s="6">
        <v>1.67</v>
      </c>
      <c r="Z41" s="6">
        <v>17078.2</v>
      </c>
      <c r="AA41" s="6">
        <f t="shared" si="14"/>
        <v>0.43862235463324434</v>
      </c>
      <c r="AB41" s="6">
        <f>0.9579*AA41^0.703</f>
        <v>0.53667328721599838</v>
      </c>
      <c r="AC41" s="6">
        <v>0.42520000000000002</v>
      </c>
      <c r="AD41" s="6">
        <f t="shared" si="47"/>
        <v>295.4339223339918</v>
      </c>
      <c r="AE41" s="6">
        <f t="shared" si="48"/>
        <v>315.08980829572914</v>
      </c>
      <c r="AF41" s="6">
        <f t="shared" si="49"/>
        <v>334.15006134953506</v>
      </c>
      <c r="AG41" s="6">
        <f t="shared" si="50"/>
        <v>357.37974475886102</v>
      </c>
      <c r="AH41" s="6">
        <f t="shared" si="51"/>
        <v>379.41816235232415</v>
      </c>
      <c r="AI41" s="6">
        <f t="shared" si="52"/>
        <v>402.05221285371869</v>
      </c>
      <c r="AJ41" s="6">
        <f t="shared" si="53"/>
        <v>424.09063044718175</v>
      </c>
    </row>
    <row r="42" spans="1:36" x14ac:dyDescent="0.25">
      <c r="A42" t="s">
        <v>38</v>
      </c>
      <c r="B42">
        <v>1.85</v>
      </c>
      <c r="C42">
        <v>0.73580000000000001</v>
      </c>
      <c r="D42">
        <v>1</v>
      </c>
      <c r="E42">
        <v>1</v>
      </c>
      <c r="F42">
        <v>1</v>
      </c>
      <c r="G42">
        <v>1</v>
      </c>
      <c r="H42" s="2">
        <v>1</v>
      </c>
      <c r="I42" s="2">
        <v>1</v>
      </c>
      <c r="J42" s="2">
        <v>1</v>
      </c>
      <c r="L42" t="s">
        <v>38</v>
      </c>
      <c r="M42" s="6">
        <v>1.85</v>
      </c>
      <c r="N42">
        <v>1</v>
      </c>
      <c r="O42">
        <f>49.6*M42</f>
        <v>91.76</v>
      </c>
      <c r="P42">
        <f>52.9*M42</f>
        <v>97.865000000000009</v>
      </c>
      <c r="Q42">
        <f>56.1*M42</f>
        <v>103.78500000000001</v>
      </c>
      <c r="R42">
        <f>60*M42</f>
        <v>111</v>
      </c>
      <c r="S42">
        <f>63.7*M42</f>
        <v>117.84500000000001</v>
      </c>
      <c r="T42">
        <f>67.5*M42</f>
        <v>124.875</v>
      </c>
      <c r="U42">
        <f>71.2*M42</f>
        <v>131.72</v>
      </c>
      <c r="X42" t="s">
        <v>38</v>
      </c>
      <c r="Y42" s="6">
        <v>1.85</v>
      </c>
      <c r="Z42" s="6">
        <v>1640</v>
      </c>
      <c r="AA42" s="6">
        <f t="shared" si="14"/>
        <v>4.2120402712143006E-2</v>
      </c>
      <c r="AB42" s="6">
        <f>0.9579*AA42^0.703</f>
        <v>0.10335664682611334</v>
      </c>
      <c r="AC42" s="6">
        <v>0.73580000000000001</v>
      </c>
      <c r="AD42" s="6">
        <f t="shared" si="47"/>
        <v>109.07132213606351</v>
      </c>
      <c r="AE42" s="6">
        <f t="shared" si="48"/>
        <v>116.32808348785808</v>
      </c>
      <c r="AF42" s="6">
        <f t="shared" si="49"/>
        <v>123.36494298050735</v>
      </c>
      <c r="AG42" s="6">
        <f t="shared" si="50"/>
        <v>131.94111548717362</v>
      </c>
      <c r="AH42" s="6">
        <f t="shared" si="51"/>
        <v>140.07748427554935</v>
      </c>
      <c r="AI42" s="6">
        <f t="shared" si="52"/>
        <v>148.43375492307032</v>
      </c>
      <c r="AJ42" s="6">
        <f t="shared" si="53"/>
        <v>156.57012371144603</v>
      </c>
    </row>
    <row r="43" spans="1:36" x14ac:dyDescent="0.25">
      <c r="A43" t="s">
        <v>39</v>
      </c>
      <c r="B43">
        <v>82.73</v>
      </c>
      <c r="C43">
        <v>0.67220000000000002</v>
      </c>
      <c r="D43">
        <v>2237</v>
      </c>
      <c r="E43">
        <v>2388</v>
      </c>
      <c r="F43">
        <v>2371</v>
      </c>
      <c r="G43">
        <v>2393</v>
      </c>
      <c r="H43">
        <v>2523</v>
      </c>
      <c r="I43">
        <v>2782</v>
      </c>
      <c r="J43" s="2">
        <v>2900</v>
      </c>
      <c r="L43" t="s">
        <v>39</v>
      </c>
      <c r="M43" s="6">
        <v>82.73</v>
      </c>
      <c r="O43">
        <v>7875.8960000000006</v>
      </c>
      <c r="P43">
        <v>7875.8960000000006</v>
      </c>
      <c r="Q43">
        <v>7875.8960000000006</v>
      </c>
      <c r="R43">
        <v>7875.8960000000006</v>
      </c>
      <c r="S43">
        <v>7875.8960000000006</v>
      </c>
      <c r="T43">
        <v>7875.8960000000006</v>
      </c>
      <c r="U43">
        <v>7875.8960000000006</v>
      </c>
      <c r="X43" t="s">
        <v>39</v>
      </c>
      <c r="Y43" s="6">
        <v>82.73</v>
      </c>
      <c r="Z43" s="6" t="s">
        <v>119</v>
      </c>
      <c r="AA43" s="6">
        <v>1</v>
      </c>
      <c r="AB43" s="6">
        <v>1</v>
      </c>
      <c r="AC43" s="6">
        <v>0.67220000000000002</v>
      </c>
      <c r="AD43" s="6">
        <f t="shared" si="47"/>
        <v>82747.991061456021</v>
      </c>
      <c r="AE43" s="6">
        <f t="shared" si="48"/>
        <v>82747.991061456021</v>
      </c>
      <c r="AF43" s="6">
        <f t="shared" si="49"/>
        <v>82747.991061456021</v>
      </c>
      <c r="AG43" s="6">
        <f t="shared" si="50"/>
        <v>82747.991061456007</v>
      </c>
      <c r="AH43" s="6">
        <f t="shared" si="51"/>
        <v>82747.991061456007</v>
      </c>
      <c r="AI43" s="6">
        <f t="shared" si="52"/>
        <v>82747.991061456007</v>
      </c>
      <c r="AJ43" s="6">
        <f t="shared" si="53"/>
        <v>82747.991061456007</v>
      </c>
    </row>
    <row r="44" spans="1:36" x14ac:dyDescent="0.25">
      <c r="A44" t="s">
        <v>40</v>
      </c>
      <c r="B44">
        <v>11.13</v>
      </c>
      <c r="C44">
        <v>1.9211</v>
      </c>
      <c r="D44">
        <v>255</v>
      </c>
      <c r="E44">
        <v>260</v>
      </c>
      <c r="F44">
        <v>265</v>
      </c>
      <c r="G44">
        <v>270</v>
      </c>
      <c r="H44" s="2">
        <v>270</v>
      </c>
      <c r="I44" s="2">
        <v>270</v>
      </c>
      <c r="J44" s="2">
        <v>270</v>
      </c>
      <c r="L44" t="s">
        <v>40</v>
      </c>
      <c r="M44" s="6">
        <v>11.13</v>
      </c>
      <c r="O44">
        <v>923.79000000000008</v>
      </c>
      <c r="P44">
        <v>841.428</v>
      </c>
      <c r="Q44">
        <v>752.38800000000003</v>
      </c>
      <c r="R44">
        <v>752.38800000000003</v>
      </c>
      <c r="S44">
        <v>752.38800000000003</v>
      </c>
      <c r="T44">
        <v>752.38800000000003</v>
      </c>
      <c r="U44">
        <v>752.38800000000003</v>
      </c>
      <c r="X44" t="s">
        <v>40</v>
      </c>
      <c r="Y44" s="6">
        <v>11.13</v>
      </c>
      <c r="Z44" s="6" t="s">
        <v>119</v>
      </c>
      <c r="AA44" s="6">
        <v>1</v>
      </c>
      <c r="AB44" s="6">
        <v>1</v>
      </c>
      <c r="AC44" s="6">
        <v>1.9211</v>
      </c>
      <c r="AD44" s="6">
        <f t="shared" si="47"/>
        <v>27738.451105470005</v>
      </c>
      <c r="AE44" s="6">
        <f t="shared" si="48"/>
        <v>25265.384380404001</v>
      </c>
      <c r="AF44" s="6">
        <f t="shared" si="49"/>
        <v>22591.798731684001</v>
      </c>
      <c r="AG44" s="6">
        <f t="shared" si="50"/>
        <v>22591.798731684001</v>
      </c>
      <c r="AH44" s="6">
        <f t="shared" si="51"/>
        <v>22591.798731684001</v>
      </c>
      <c r="AI44" s="6">
        <f t="shared" si="52"/>
        <v>22591.798731684001</v>
      </c>
      <c r="AJ44" s="6">
        <f t="shared" si="53"/>
        <v>22591.798731684001</v>
      </c>
    </row>
    <row r="45" spans="1:36" x14ac:dyDescent="0.25">
      <c r="A45" t="s">
        <v>41</v>
      </c>
      <c r="B45">
        <v>0.8</v>
      </c>
      <c r="C45">
        <v>0.2097</v>
      </c>
      <c r="D45">
        <v>1</v>
      </c>
      <c r="E45">
        <v>1</v>
      </c>
      <c r="F45">
        <v>1</v>
      </c>
      <c r="G45">
        <v>1</v>
      </c>
      <c r="H45" s="2">
        <v>1</v>
      </c>
      <c r="I45" s="2">
        <v>1</v>
      </c>
      <c r="J45" s="2">
        <v>1</v>
      </c>
      <c r="L45" t="s">
        <v>41</v>
      </c>
      <c r="M45" s="6">
        <v>0.8</v>
      </c>
      <c r="N45">
        <v>1</v>
      </c>
      <c r="O45">
        <f>49.6*M45</f>
        <v>39.680000000000007</v>
      </c>
      <c r="P45">
        <f>52.9*M45</f>
        <v>42.32</v>
      </c>
      <c r="Q45">
        <f>56.1*M45</f>
        <v>44.88</v>
      </c>
      <c r="R45">
        <f>60*M45</f>
        <v>48</v>
      </c>
      <c r="S45">
        <f>63.7*M45</f>
        <v>50.960000000000008</v>
      </c>
      <c r="T45">
        <f>67.5*M45</f>
        <v>54</v>
      </c>
      <c r="U45">
        <f>71.2*M45</f>
        <v>56.960000000000008</v>
      </c>
      <c r="X45" t="s">
        <v>41</v>
      </c>
      <c r="Y45" s="6">
        <v>0.8</v>
      </c>
      <c r="Z45" s="6">
        <v>6931.4</v>
      </c>
      <c r="AA45" s="6">
        <f t="shared" si="14"/>
        <v>0.17802034107252926</v>
      </c>
      <c r="AB45" s="6">
        <f>0.9579*AA45^0.703</f>
        <v>0.28470842726032586</v>
      </c>
      <c r="AC45" s="6">
        <v>0.2097</v>
      </c>
      <c r="AD45" s="6">
        <f t="shared" si="47"/>
        <v>37.027926607891793</v>
      </c>
      <c r="AE45" s="6">
        <f t="shared" si="48"/>
        <v>39.491478176562012</v>
      </c>
      <c r="AF45" s="6">
        <f t="shared" si="49"/>
        <v>41.88037666739374</v>
      </c>
      <c r="AG45" s="6">
        <f t="shared" si="50"/>
        <v>44.791846703094905</v>
      </c>
      <c r="AH45" s="6">
        <f t="shared" si="51"/>
        <v>47.554010583119101</v>
      </c>
      <c r="AI45" s="6">
        <f t="shared" si="52"/>
        <v>50.390827540981768</v>
      </c>
      <c r="AJ45" s="6">
        <f t="shared" si="53"/>
        <v>53.152991421005964</v>
      </c>
    </row>
    <row r="46" spans="1:36" x14ac:dyDescent="0.25">
      <c r="A46" t="s">
        <v>42</v>
      </c>
      <c r="B46">
        <v>8.1</v>
      </c>
      <c r="C46">
        <v>0.41570000000000001</v>
      </c>
      <c r="D46">
        <v>10</v>
      </c>
      <c r="E46">
        <v>10</v>
      </c>
      <c r="F46">
        <v>10</v>
      </c>
      <c r="G46">
        <v>9</v>
      </c>
      <c r="H46" s="2">
        <v>9</v>
      </c>
      <c r="I46" s="2">
        <v>9</v>
      </c>
      <c r="J46" s="2">
        <v>9</v>
      </c>
      <c r="L46" t="s">
        <v>42</v>
      </c>
      <c r="M46" s="6">
        <v>8.1</v>
      </c>
      <c r="N46">
        <v>1</v>
      </c>
      <c r="O46">
        <f>49.6*M46</f>
        <v>401.76</v>
      </c>
      <c r="P46">
        <f>52.9*M46</f>
        <v>428.48999999999995</v>
      </c>
      <c r="Q46">
        <f>56.1*M46</f>
        <v>454.40999999999997</v>
      </c>
      <c r="R46">
        <f>60*M46</f>
        <v>486</v>
      </c>
      <c r="S46">
        <f>63.7*M46</f>
        <v>515.97</v>
      </c>
      <c r="T46">
        <f>67.5*M46</f>
        <v>546.75</v>
      </c>
      <c r="U46">
        <f>71.2*M46</f>
        <v>576.72</v>
      </c>
      <c r="X46" t="s">
        <v>42</v>
      </c>
      <c r="Y46" s="6">
        <v>8.1</v>
      </c>
      <c r="Z46" s="6">
        <v>4323.2</v>
      </c>
      <c r="AA46" s="6">
        <f t="shared" si="14"/>
        <v>0.11103349085679062</v>
      </c>
      <c r="AB46" s="6">
        <f>0.9579*AA46^0.703</f>
        <v>0.20430280582047777</v>
      </c>
      <c r="AC46" s="6">
        <v>0.41570000000000001</v>
      </c>
      <c r="AD46" s="6">
        <f t="shared" si="47"/>
        <v>533.3103706978784</v>
      </c>
      <c r="AE46" s="6">
        <f t="shared" si="48"/>
        <v>568.79271390963231</v>
      </c>
      <c r="AF46" s="6">
        <f t="shared" si="49"/>
        <v>603.19983459981802</v>
      </c>
      <c r="AG46" s="6">
        <f t="shared" si="50"/>
        <v>645.13351294098186</v>
      </c>
      <c r="AH46" s="6">
        <f t="shared" si="51"/>
        <v>684.91674623900917</v>
      </c>
      <c r="AI46" s="6">
        <f t="shared" si="52"/>
        <v>725.77520205860458</v>
      </c>
      <c r="AJ46" s="6">
        <f t="shared" si="53"/>
        <v>765.55843535663189</v>
      </c>
    </row>
    <row r="47" spans="1:36" x14ac:dyDescent="0.25">
      <c r="A47" t="s">
        <v>43</v>
      </c>
      <c r="B47">
        <v>9.9499999999999993</v>
      </c>
      <c r="C47">
        <v>0.5897</v>
      </c>
      <c r="D47">
        <v>30</v>
      </c>
      <c r="E47">
        <v>30</v>
      </c>
      <c r="F47">
        <v>30</v>
      </c>
      <c r="G47">
        <v>30</v>
      </c>
      <c r="H47">
        <v>31</v>
      </c>
      <c r="I47" s="2">
        <v>31</v>
      </c>
      <c r="J47" s="2">
        <v>31</v>
      </c>
      <c r="L47" t="s">
        <v>43</v>
      </c>
      <c r="M47" s="6">
        <v>9.9499999999999993</v>
      </c>
      <c r="O47">
        <v>316.40999999999997</v>
      </c>
      <c r="P47">
        <v>326.35999999999996</v>
      </c>
      <c r="Q47">
        <v>339.29500000000002</v>
      </c>
      <c r="R47">
        <v>343.27499999999998</v>
      </c>
      <c r="S47">
        <v>354.89759500000002</v>
      </c>
      <c r="T47">
        <v>364.07049999999998</v>
      </c>
      <c r="U47">
        <v>373.16380499999997</v>
      </c>
      <c r="X47" t="s">
        <v>43</v>
      </c>
      <c r="Y47" s="6">
        <v>9.9499999999999993</v>
      </c>
      <c r="Z47" s="6" t="s">
        <v>119</v>
      </c>
      <c r="AA47" s="6">
        <v>1</v>
      </c>
      <c r="AB47" s="6">
        <v>1</v>
      </c>
      <c r="AC47" s="6">
        <v>0.5897</v>
      </c>
      <c r="AD47" s="6">
        <f t="shared" si="47"/>
        <v>2916.3544505099999</v>
      </c>
      <c r="AE47" s="6">
        <f t="shared" si="48"/>
        <v>3008.0637099599994</v>
      </c>
      <c r="AF47" s="6">
        <f t="shared" si="49"/>
        <v>3127.2857472450005</v>
      </c>
      <c r="AG47" s="6">
        <f t="shared" si="50"/>
        <v>3163.9694510250001</v>
      </c>
      <c r="AH47" s="6">
        <f t="shared" si="51"/>
        <v>3271.0950369885454</v>
      </c>
      <c r="AI47" s="6">
        <f t="shared" si="52"/>
        <v>3355.6418032755005</v>
      </c>
      <c r="AJ47" s="6">
        <f t="shared" si="53"/>
        <v>3439.4548954868551</v>
      </c>
    </row>
    <row r="48" spans="1:36" x14ac:dyDescent="0.25">
      <c r="A48" t="s">
        <v>44</v>
      </c>
      <c r="B48">
        <v>0.33</v>
      </c>
      <c r="C48">
        <v>1.9000000000000001E-4</v>
      </c>
      <c r="D48">
        <v>7</v>
      </c>
      <c r="E48">
        <v>7</v>
      </c>
      <c r="F48">
        <v>7</v>
      </c>
      <c r="G48">
        <v>7</v>
      </c>
      <c r="H48">
        <v>7</v>
      </c>
      <c r="I48">
        <v>7</v>
      </c>
      <c r="J48">
        <v>7</v>
      </c>
      <c r="L48" t="s">
        <v>44</v>
      </c>
      <c r="M48" s="6">
        <v>0.33</v>
      </c>
      <c r="O48" s="5">
        <v>24486</v>
      </c>
      <c r="P48">
        <v>26.004000000000001</v>
      </c>
      <c r="Q48">
        <v>26.169</v>
      </c>
      <c r="R48">
        <v>28.219884</v>
      </c>
      <c r="S48">
        <v>29.351322</v>
      </c>
      <c r="T48">
        <v>30.482760000000003</v>
      </c>
      <c r="U48">
        <v>31.614198000000002</v>
      </c>
      <c r="X48" t="s">
        <v>44</v>
      </c>
      <c r="Y48" s="6">
        <v>0.33</v>
      </c>
      <c r="Z48" s="6" t="s">
        <v>119</v>
      </c>
      <c r="AA48" s="6">
        <v>1</v>
      </c>
      <c r="AB48" s="6">
        <v>1</v>
      </c>
      <c r="AC48" s="6">
        <v>1.9000000000000001E-4</v>
      </c>
      <c r="AD48" s="6">
        <f t="shared" si="47"/>
        <v>72.716074200000008</v>
      </c>
      <c r="AE48" s="6">
        <f t="shared" si="48"/>
        <v>7.7224078800000012E-2</v>
      </c>
      <c r="AF48" s="6">
        <f t="shared" si="49"/>
        <v>7.7714079300000002E-2</v>
      </c>
      <c r="AG48" s="6">
        <f t="shared" si="50"/>
        <v>8.3804589514800021E-2</v>
      </c>
      <c r="AH48" s="6">
        <f t="shared" si="51"/>
        <v>8.7164620943400009E-2</v>
      </c>
      <c r="AI48" s="6">
        <f t="shared" si="52"/>
        <v>9.0524652372000025E-2</v>
      </c>
      <c r="AJ48" s="6">
        <f t="shared" si="53"/>
        <v>9.3884683800600013E-2</v>
      </c>
    </row>
    <row r="49" spans="1:36" x14ac:dyDescent="0.25">
      <c r="A49" t="s">
        <v>127</v>
      </c>
      <c r="B49">
        <v>252</v>
      </c>
      <c r="C49">
        <v>0.68469999999999998</v>
      </c>
      <c r="L49" t="s">
        <v>127</v>
      </c>
      <c r="M49" s="6">
        <v>252</v>
      </c>
      <c r="N49">
        <v>1</v>
      </c>
      <c r="O49" s="13">
        <f>49.6*M49</f>
        <v>12499.2</v>
      </c>
      <c r="P49">
        <f t="shared" ref="P49:P51" si="54">52.9*M49</f>
        <v>13330.8</v>
      </c>
      <c r="Q49">
        <f>56.1*M49</f>
        <v>14137.2</v>
      </c>
      <c r="R49">
        <f t="shared" ref="R49:R51" si="55">60*M49</f>
        <v>15120</v>
      </c>
      <c r="S49">
        <f>63.7*M49</f>
        <v>16052.400000000001</v>
      </c>
      <c r="T49">
        <f t="shared" ref="T49:T51" si="56">67.5*M49</f>
        <v>17010</v>
      </c>
      <c r="U49">
        <f>71.2*M49</f>
        <v>17942.400000000001</v>
      </c>
      <c r="X49" t="s">
        <v>127</v>
      </c>
      <c r="Y49" s="6">
        <v>252</v>
      </c>
      <c r="Z49" s="6">
        <v>3620.7</v>
      </c>
      <c r="AA49" s="6">
        <f t="shared" si="14"/>
        <v>9.2991062256009852E-2</v>
      </c>
      <c r="AB49" s="6">
        <f>0.9579*AA49^0.703</f>
        <v>0.1803575565886158</v>
      </c>
      <c r="AC49" s="6">
        <v>0.68469999999999998</v>
      </c>
      <c r="AD49" s="6">
        <f t="shared" si="47"/>
        <v>24125.474632186779</v>
      </c>
      <c r="AE49" s="6">
        <f t="shared" si="48"/>
        <v>25730.596936344366</v>
      </c>
      <c r="AF49" s="6">
        <f t="shared" si="49"/>
        <v>27287.079170678997</v>
      </c>
      <c r="AG49" s="6">
        <f t="shared" si="50"/>
        <v>29184.041893774327</v>
      </c>
      <c r="AH49" s="6">
        <f t="shared" si="51"/>
        <v>30983.724477223746</v>
      </c>
      <c r="AI49" s="6">
        <f t="shared" si="52"/>
        <v>32832.047130496117</v>
      </c>
      <c r="AJ49" s="6">
        <f t="shared" si="53"/>
        <v>34631.72971394554</v>
      </c>
    </row>
    <row r="50" spans="1:36" x14ac:dyDescent="0.25">
      <c r="A50" t="s">
        <v>45</v>
      </c>
      <c r="B50">
        <v>33.770000000000003</v>
      </c>
      <c r="C50">
        <v>0.8206</v>
      </c>
      <c r="D50">
        <v>59</v>
      </c>
      <c r="E50" s="2">
        <v>58</v>
      </c>
      <c r="F50" s="2">
        <v>56</v>
      </c>
      <c r="G50">
        <v>55</v>
      </c>
      <c r="H50" s="2">
        <v>55</v>
      </c>
      <c r="I50" s="2">
        <v>55</v>
      </c>
      <c r="J50" s="2">
        <v>55</v>
      </c>
      <c r="L50" t="s">
        <v>122</v>
      </c>
      <c r="M50" s="14">
        <v>1279</v>
      </c>
      <c r="N50">
        <v>1</v>
      </c>
      <c r="O50" s="13">
        <f t="shared" ref="O50:O52" si="57">49.6*M50</f>
        <v>63438.400000000001</v>
      </c>
      <c r="P50">
        <f t="shared" si="54"/>
        <v>67659.099999999991</v>
      </c>
      <c r="Q50">
        <f t="shared" ref="Q50:Q52" si="58">56.1*M50</f>
        <v>71751.900000000009</v>
      </c>
      <c r="R50">
        <f t="shared" si="55"/>
        <v>76740</v>
      </c>
      <c r="S50">
        <f t="shared" ref="S50:S52" si="59">63.7*M50</f>
        <v>81472.3</v>
      </c>
      <c r="T50">
        <f t="shared" si="56"/>
        <v>86332.5</v>
      </c>
      <c r="U50">
        <f t="shared" ref="U50:U52" si="60">71.2*M50</f>
        <v>91064.8</v>
      </c>
      <c r="X50" t="s">
        <v>122</v>
      </c>
      <c r="Y50" s="9">
        <v>1279</v>
      </c>
      <c r="Z50" s="6">
        <v>1452.2</v>
      </c>
      <c r="AA50" s="6">
        <f t="shared" si="14"/>
        <v>3.729710293815492E-2</v>
      </c>
      <c r="AB50" s="6">
        <f>0.9579*AA50^0.703</f>
        <v>9.4887229853324262E-2</v>
      </c>
      <c r="AC50" s="8">
        <v>1333</v>
      </c>
      <c r="AD50" s="6">
        <f t="shared" si="47"/>
        <v>125414894.27813679</v>
      </c>
      <c r="AE50" s="6">
        <f t="shared" si="48"/>
        <v>133759030.38938378</v>
      </c>
      <c r="AF50" s="6">
        <f t="shared" si="49"/>
        <v>141850313.89119908</v>
      </c>
      <c r="AG50" s="6">
        <f t="shared" si="50"/>
        <v>151711565.65903643</v>
      </c>
      <c r="AH50" s="6">
        <f t="shared" si="51"/>
        <v>161067112.20801035</v>
      </c>
      <c r="AI50" s="6">
        <f t="shared" si="52"/>
        <v>170675511.36641598</v>
      </c>
      <c r="AJ50" s="6">
        <f t="shared" si="53"/>
        <v>180031057.91538993</v>
      </c>
    </row>
    <row r="51" spans="1:36" x14ac:dyDescent="0.25">
      <c r="A51" t="s">
        <v>46</v>
      </c>
      <c r="B51">
        <v>4.63</v>
      </c>
      <c r="C51">
        <v>0.5212</v>
      </c>
      <c r="D51">
        <v>57</v>
      </c>
      <c r="E51">
        <v>61</v>
      </c>
      <c r="F51">
        <v>57</v>
      </c>
      <c r="G51">
        <v>61</v>
      </c>
      <c r="H51">
        <v>62</v>
      </c>
      <c r="I51">
        <v>65</v>
      </c>
      <c r="J51">
        <v>69</v>
      </c>
      <c r="L51" t="s">
        <v>45</v>
      </c>
      <c r="M51" s="6">
        <v>33.770000000000003</v>
      </c>
      <c r="N51">
        <v>1</v>
      </c>
      <c r="O51" s="13">
        <f t="shared" si="57"/>
        <v>1674.9920000000002</v>
      </c>
      <c r="P51">
        <f t="shared" si="54"/>
        <v>1786.4330000000002</v>
      </c>
      <c r="Q51">
        <f t="shared" si="58"/>
        <v>1894.4970000000003</v>
      </c>
      <c r="R51">
        <f t="shared" si="55"/>
        <v>2026.2000000000003</v>
      </c>
      <c r="S51">
        <f t="shared" si="59"/>
        <v>2151.1490000000003</v>
      </c>
      <c r="T51">
        <f t="shared" si="56"/>
        <v>2279.4750000000004</v>
      </c>
      <c r="U51">
        <f t="shared" si="60"/>
        <v>2404.4240000000004</v>
      </c>
      <c r="X51" t="s">
        <v>45</v>
      </c>
      <c r="Y51" s="6">
        <v>33.770000000000003</v>
      </c>
      <c r="Z51" s="6">
        <v>15603.9</v>
      </c>
      <c r="AA51" s="6">
        <f t="shared" si="14"/>
        <v>0.40075765358537085</v>
      </c>
      <c r="AB51" s="6">
        <f>0.9579*AA51^0.703</f>
        <v>0.50367001452561644</v>
      </c>
      <c r="AC51" s="6">
        <v>0.8206</v>
      </c>
      <c r="AD51" s="6">
        <f t="shared" si="47"/>
        <v>10820.549699837569</v>
      </c>
      <c r="AE51" s="6">
        <f t="shared" si="48"/>
        <v>11540.465304867084</v>
      </c>
      <c r="AF51" s="6">
        <f t="shared" si="49"/>
        <v>12238.565285501767</v>
      </c>
      <c r="AG51" s="6">
        <f t="shared" si="50"/>
        <v>13089.374636900286</v>
      </c>
      <c r="AH51" s="6">
        <f t="shared" si="51"/>
        <v>13896.552739509136</v>
      </c>
      <c r="AI51" s="6">
        <f t="shared" si="52"/>
        <v>14725.54646651282</v>
      </c>
      <c r="AJ51" s="6">
        <f t="shared" si="53"/>
        <v>15532.724569121672</v>
      </c>
    </row>
    <row r="52" spans="1:36" x14ac:dyDescent="0.25">
      <c r="A52" t="s">
        <v>47</v>
      </c>
      <c r="B52">
        <v>7.73</v>
      </c>
      <c r="C52">
        <v>0.74029999999999996</v>
      </c>
      <c r="D52">
        <v>17</v>
      </c>
      <c r="E52">
        <v>21</v>
      </c>
      <c r="F52">
        <v>25</v>
      </c>
      <c r="G52">
        <v>27</v>
      </c>
      <c r="H52">
        <v>31</v>
      </c>
      <c r="I52">
        <v>31</v>
      </c>
      <c r="J52">
        <v>39</v>
      </c>
      <c r="L52" t="s">
        <v>46</v>
      </c>
      <c r="M52" s="6">
        <v>4.63</v>
      </c>
      <c r="N52">
        <v>1</v>
      </c>
      <c r="O52" s="13">
        <f t="shared" si="57"/>
        <v>229.648</v>
      </c>
      <c r="P52">
        <f>52.9*M52</f>
        <v>244.92699999999999</v>
      </c>
      <c r="Q52">
        <f t="shared" si="58"/>
        <v>259.74299999999999</v>
      </c>
      <c r="R52">
        <f>60*M52</f>
        <v>277.8</v>
      </c>
      <c r="S52">
        <f t="shared" si="59"/>
        <v>294.93099999999998</v>
      </c>
      <c r="T52">
        <f>67.5*M52</f>
        <v>312.52499999999998</v>
      </c>
      <c r="U52">
        <f t="shared" si="60"/>
        <v>329.65600000000001</v>
      </c>
      <c r="X52" t="s">
        <v>46</v>
      </c>
      <c r="Y52" s="6">
        <v>4.63</v>
      </c>
      <c r="Z52" s="6">
        <v>52034.8</v>
      </c>
      <c r="AA52" s="6">
        <f t="shared" si="14"/>
        <v>1.3364187384425725</v>
      </c>
      <c r="AB52" s="6">
        <f>0.9579*AA52^0.703</f>
        <v>1.174512898122043</v>
      </c>
      <c r="AC52" s="6">
        <v>0.5212</v>
      </c>
      <c r="AD52" s="6">
        <f t="shared" si="47"/>
        <v>2197.2721087110635</v>
      </c>
      <c r="AE52" s="6">
        <f t="shared" si="48"/>
        <v>2343.4615836857915</v>
      </c>
      <c r="AF52" s="6">
        <f t="shared" si="49"/>
        <v>2485.221074570376</v>
      </c>
      <c r="AG52" s="6">
        <f t="shared" si="50"/>
        <v>2657.9904540859634</v>
      </c>
      <c r="AH52" s="6">
        <f t="shared" si="51"/>
        <v>2821.8998654212642</v>
      </c>
      <c r="AI52" s="6">
        <f t="shared" si="52"/>
        <v>2990.2392608467085</v>
      </c>
      <c r="AJ52" s="6">
        <f t="shared" si="53"/>
        <v>3154.1486721820097</v>
      </c>
    </row>
    <row r="53" spans="1:36" x14ac:dyDescent="0.25">
      <c r="A53" t="s">
        <v>48</v>
      </c>
      <c r="B53">
        <v>60.99</v>
      </c>
      <c r="C53">
        <v>0.41089999999999999</v>
      </c>
      <c r="D53">
        <v>1370</v>
      </c>
      <c r="E53">
        <v>1474</v>
      </c>
      <c r="F53">
        <v>1502</v>
      </c>
      <c r="G53">
        <v>1537</v>
      </c>
      <c r="H53">
        <v>1598</v>
      </c>
      <c r="I53">
        <v>1722</v>
      </c>
      <c r="J53" s="2">
        <v>1755</v>
      </c>
      <c r="L53" t="s">
        <v>47</v>
      </c>
      <c r="M53" s="6">
        <v>7.73</v>
      </c>
      <c r="O53">
        <v>139.91300000000001</v>
      </c>
      <c r="P53">
        <v>152.28100000000001</v>
      </c>
      <c r="Q53">
        <v>216.44</v>
      </c>
      <c r="R53">
        <v>214.89477300000001</v>
      </c>
      <c r="S53">
        <v>236.64931199999998</v>
      </c>
      <c r="T53">
        <v>258.40385100000003</v>
      </c>
      <c r="U53">
        <v>280.15839000000005</v>
      </c>
      <c r="X53" t="s">
        <v>47</v>
      </c>
      <c r="Y53" s="6">
        <v>7.73</v>
      </c>
      <c r="Z53" s="6" t="s">
        <v>119</v>
      </c>
      <c r="AA53" s="6">
        <v>1</v>
      </c>
      <c r="AB53" s="6">
        <v>1</v>
      </c>
      <c r="AC53" s="6">
        <v>0.74029999999999996</v>
      </c>
      <c r="AD53" s="6">
        <f t="shared" si="47"/>
        <v>1618.9177926570001</v>
      </c>
      <c r="AE53" s="6">
        <f t="shared" si="48"/>
        <v>1762.026547809</v>
      </c>
      <c r="AF53" s="6">
        <f t="shared" si="49"/>
        <v>2504.4032151599999</v>
      </c>
      <c r="AG53" s="6">
        <f t="shared" si="50"/>
        <v>2486.5235650631971</v>
      </c>
      <c r="AH53" s="6">
        <f t="shared" si="51"/>
        <v>2738.2429210783675</v>
      </c>
      <c r="AI53" s="6">
        <f t="shared" si="52"/>
        <v>2989.9622770935393</v>
      </c>
      <c r="AJ53" s="6">
        <f t="shared" si="53"/>
        <v>3241.6816331087102</v>
      </c>
    </row>
    <row r="54" spans="1:36" x14ac:dyDescent="0.25">
      <c r="A54" t="s">
        <v>49</v>
      </c>
      <c r="B54">
        <v>2.78</v>
      </c>
      <c r="C54">
        <v>0.79610000000000003</v>
      </c>
      <c r="D54">
        <v>4</v>
      </c>
      <c r="E54">
        <v>4</v>
      </c>
      <c r="F54">
        <v>4</v>
      </c>
      <c r="G54">
        <v>4</v>
      </c>
      <c r="H54">
        <v>4</v>
      </c>
      <c r="I54" s="2">
        <v>4</v>
      </c>
      <c r="J54" s="2">
        <v>4</v>
      </c>
      <c r="L54" t="s">
        <v>48</v>
      </c>
      <c r="M54" s="6">
        <v>60.99</v>
      </c>
      <c r="N54">
        <v>1</v>
      </c>
      <c r="O54">
        <f>49.6*M54</f>
        <v>3025.1040000000003</v>
      </c>
      <c r="P54">
        <f t="shared" ref="P54:P63" si="61">52.9*M54</f>
        <v>3226.3710000000001</v>
      </c>
      <c r="Q54">
        <f>56.1*M54</f>
        <v>3421.5390000000002</v>
      </c>
      <c r="R54">
        <f t="shared" ref="R54:R63" si="62">60*M54</f>
        <v>3659.4</v>
      </c>
      <c r="S54">
        <f>63.7*M54</f>
        <v>3885.0630000000001</v>
      </c>
      <c r="T54">
        <f t="shared" ref="T54:T63" si="63">67.5*M54</f>
        <v>4116.8249999999998</v>
      </c>
      <c r="U54">
        <f>71.2*M54</f>
        <v>4342.4880000000003</v>
      </c>
      <c r="X54" t="s">
        <v>48</v>
      </c>
      <c r="Y54" s="6">
        <v>60.99</v>
      </c>
      <c r="Z54" s="6">
        <v>35370.300000000003</v>
      </c>
      <c r="AA54" s="6">
        <f t="shared" si="14"/>
        <v>0.90842151222519008</v>
      </c>
      <c r="AB54" s="6">
        <f t="shared" ref="AB54:AB64" si="64">0.9579*AA54^0.703</f>
        <v>0.89535697787783208</v>
      </c>
      <c r="AC54" s="6">
        <v>0.41089999999999999</v>
      </c>
      <c r="AD54" s="6">
        <f t="shared" si="47"/>
        <v>17395.289133880742</v>
      </c>
      <c r="AE54" s="6">
        <f t="shared" si="48"/>
        <v>18552.636999642968</v>
      </c>
      <c r="AF54" s="6">
        <f t="shared" si="49"/>
        <v>19674.913717957854</v>
      </c>
      <c r="AG54" s="6">
        <f t="shared" si="50"/>
        <v>21042.688468404122</v>
      </c>
      <c r="AH54" s="6">
        <f t="shared" si="51"/>
        <v>22340.320923955711</v>
      </c>
      <c r="AI54" s="6">
        <f t="shared" si="52"/>
        <v>23673.024526954636</v>
      </c>
      <c r="AJ54" s="6">
        <f t="shared" si="53"/>
        <v>24970.656982506225</v>
      </c>
    </row>
    <row r="55" spans="1:36" x14ac:dyDescent="0.25">
      <c r="A55" t="s">
        <v>50</v>
      </c>
      <c r="B55">
        <v>127.14</v>
      </c>
      <c r="C55">
        <v>0.44340000000000002</v>
      </c>
      <c r="D55">
        <f>46.16*B55</f>
        <v>5868.7823999999991</v>
      </c>
      <c r="E55">
        <v>5860</v>
      </c>
      <c r="F55">
        <v>5851</v>
      </c>
      <c r="G55">
        <f>45.94*B55</f>
        <v>5840.8116</v>
      </c>
      <c r="H55">
        <v>6572</v>
      </c>
      <c r="I55" s="2">
        <v>6600</v>
      </c>
      <c r="J55" s="2">
        <v>6600</v>
      </c>
      <c r="L55" t="s">
        <v>49</v>
      </c>
      <c r="M55" s="6">
        <v>2.78</v>
      </c>
      <c r="N55">
        <v>1</v>
      </c>
      <c r="O55">
        <f t="shared" ref="O55:O64" si="65">49.6*M55</f>
        <v>137.88800000000001</v>
      </c>
      <c r="P55">
        <f t="shared" si="61"/>
        <v>147.06199999999998</v>
      </c>
      <c r="Q55">
        <f t="shared" ref="Q55:Q64" si="66">56.1*M55</f>
        <v>155.958</v>
      </c>
      <c r="R55">
        <f t="shared" si="62"/>
        <v>166.79999999999998</v>
      </c>
      <c r="S55">
        <f t="shared" ref="S55:S64" si="67">63.7*M55</f>
        <v>177.08599999999998</v>
      </c>
      <c r="T55">
        <f t="shared" si="63"/>
        <v>187.64999999999998</v>
      </c>
      <c r="U55">
        <f t="shared" ref="U55:U64" si="68">71.2*M55</f>
        <v>197.93600000000001</v>
      </c>
      <c r="X55" t="s">
        <v>49</v>
      </c>
      <c r="Y55" s="6">
        <v>2.78</v>
      </c>
      <c r="Z55" s="6">
        <v>8305.2999999999993</v>
      </c>
      <c r="AA55" s="6">
        <f t="shared" si="14"/>
        <v>0.21330645161290321</v>
      </c>
      <c r="AB55" s="6">
        <f t="shared" si="64"/>
        <v>0.32330318203934683</v>
      </c>
      <c r="AC55" s="6">
        <v>0.79610000000000003</v>
      </c>
      <c r="AD55" s="6">
        <f t="shared" si="47"/>
        <v>554.70624262466492</v>
      </c>
      <c r="AE55" s="6">
        <f t="shared" si="48"/>
        <v>591.61210150896727</v>
      </c>
      <c r="AF55" s="6">
        <f t="shared" si="49"/>
        <v>627.39960103313922</v>
      </c>
      <c r="AG55" s="6">
        <f t="shared" si="50"/>
        <v>671.01561607822362</v>
      </c>
      <c r="AH55" s="6">
        <f t="shared" si="51"/>
        <v>712.39491240304744</v>
      </c>
      <c r="AI55" s="6">
        <f t="shared" si="52"/>
        <v>754.89256808800155</v>
      </c>
      <c r="AJ55" s="6">
        <f t="shared" si="53"/>
        <v>796.27186441282549</v>
      </c>
    </row>
    <row r="56" spans="1:36" x14ac:dyDescent="0.25">
      <c r="A56" t="s">
        <v>51</v>
      </c>
      <c r="B56">
        <v>7.27</v>
      </c>
      <c r="C56">
        <v>0.64390000000000003</v>
      </c>
      <c r="D56">
        <v>18</v>
      </c>
      <c r="E56">
        <v>18</v>
      </c>
      <c r="F56">
        <v>18</v>
      </c>
      <c r="G56">
        <v>15</v>
      </c>
      <c r="H56" s="2">
        <v>15</v>
      </c>
      <c r="I56" s="2">
        <v>15</v>
      </c>
      <c r="J56" s="2">
        <v>15</v>
      </c>
      <c r="L56" t="s">
        <v>50</v>
      </c>
      <c r="M56" s="6">
        <v>127.14</v>
      </c>
      <c r="N56">
        <v>1</v>
      </c>
      <c r="O56">
        <f t="shared" si="65"/>
        <v>6306.1440000000002</v>
      </c>
      <c r="P56">
        <f t="shared" si="61"/>
        <v>6725.7060000000001</v>
      </c>
      <c r="Q56">
        <f t="shared" si="66"/>
        <v>7132.5540000000001</v>
      </c>
      <c r="R56">
        <f t="shared" si="62"/>
        <v>7628.4</v>
      </c>
      <c r="S56">
        <f t="shared" si="67"/>
        <v>8098.8180000000002</v>
      </c>
      <c r="T56">
        <f t="shared" si="63"/>
        <v>8581.9500000000007</v>
      </c>
      <c r="U56">
        <f t="shared" si="68"/>
        <v>9052.3680000000004</v>
      </c>
      <c r="X56" t="s">
        <v>50</v>
      </c>
      <c r="Y56" s="6">
        <v>127.14</v>
      </c>
      <c r="Z56" s="6">
        <v>40454.5</v>
      </c>
      <c r="AA56" s="6">
        <f t="shared" si="14"/>
        <v>1.0389998972673105</v>
      </c>
      <c r="AB56" s="6">
        <f t="shared" si="64"/>
        <v>0.98401308378858843</v>
      </c>
      <c r="AC56" s="6">
        <v>0.44340000000000002</v>
      </c>
      <c r="AD56" s="6">
        <f t="shared" si="47"/>
        <v>43005.046677732345</v>
      </c>
      <c r="AE56" s="6">
        <f t="shared" si="48"/>
        <v>45866.269541371796</v>
      </c>
      <c r="AF56" s="6">
        <f t="shared" si="49"/>
        <v>48640.788681870661</v>
      </c>
      <c r="AG56" s="6">
        <f t="shared" si="50"/>
        <v>52022.233884353642</v>
      </c>
      <c r="AH56" s="6">
        <f t="shared" si="51"/>
        <v>55230.271640555453</v>
      </c>
      <c r="AI56" s="6">
        <f t="shared" si="52"/>
        <v>58525.013119897856</v>
      </c>
      <c r="AJ56" s="6">
        <f t="shared" si="53"/>
        <v>61733.05087609966</v>
      </c>
    </row>
    <row r="57" spans="1:36" x14ac:dyDescent="0.25">
      <c r="A57" t="s">
        <v>52</v>
      </c>
      <c r="B57">
        <v>16.440000000000001</v>
      </c>
      <c r="C57">
        <v>0.92320000000000002</v>
      </c>
      <c r="D57">
        <v>18</v>
      </c>
      <c r="E57">
        <v>18</v>
      </c>
      <c r="F57">
        <v>18</v>
      </c>
      <c r="G57">
        <v>18</v>
      </c>
      <c r="H57" s="2">
        <v>18</v>
      </c>
      <c r="I57" s="2">
        <v>18</v>
      </c>
      <c r="J57" s="2">
        <v>18</v>
      </c>
      <c r="L57" t="s">
        <v>51</v>
      </c>
      <c r="M57" s="6">
        <v>7.27</v>
      </c>
      <c r="N57">
        <v>1</v>
      </c>
      <c r="O57">
        <f t="shared" si="65"/>
        <v>360.59199999999998</v>
      </c>
      <c r="P57">
        <f t="shared" si="61"/>
        <v>384.58299999999997</v>
      </c>
      <c r="Q57">
        <f t="shared" si="66"/>
        <v>407.84699999999998</v>
      </c>
      <c r="R57">
        <f t="shared" si="62"/>
        <v>436.2</v>
      </c>
      <c r="S57">
        <f t="shared" si="67"/>
        <v>463.09899999999999</v>
      </c>
      <c r="T57">
        <f t="shared" si="63"/>
        <v>490.72499999999997</v>
      </c>
      <c r="U57">
        <f t="shared" si="68"/>
        <v>517.62400000000002</v>
      </c>
      <c r="X57" t="s">
        <v>51</v>
      </c>
      <c r="Y57" s="6">
        <v>7.27</v>
      </c>
      <c r="Z57" s="6">
        <v>8305.1</v>
      </c>
      <c r="AA57" s="6">
        <f t="shared" si="14"/>
        <v>0.21330131497842614</v>
      </c>
      <c r="AB57" s="6">
        <f t="shared" si="64"/>
        <v>0.32329770883669917</v>
      </c>
      <c r="AC57" s="6">
        <v>0.64390000000000003</v>
      </c>
      <c r="AD57" s="6">
        <f t="shared" si="47"/>
        <v>1173.2650053987061</v>
      </c>
      <c r="AE57" s="6">
        <f t="shared" si="48"/>
        <v>1251.3249755159586</v>
      </c>
      <c r="AF57" s="6">
        <f t="shared" si="49"/>
        <v>1327.0194919932947</v>
      </c>
      <c r="AG57" s="6">
        <f t="shared" si="50"/>
        <v>1419.2721839500475</v>
      </c>
      <c r="AH57" s="6">
        <f t="shared" si="51"/>
        <v>1506.7939686269672</v>
      </c>
      <c r="AI57" s="6">
        <f t="shared" si="52"/>
        <v>1596.6812069438033</v>
      </c>
      <c r="AJ57" s="6">
        <f t="shared" si="53"/>
        <v>1684.2029916207232</v>
      </c>
    </row>
    <row r="58" spans="1:36" x14ac:dyDescent="0.25">
      <c r="A58" t="s">
        <v>53</v>
      </c>
      <c r="B58">
        <v>44.35</v>
      </c>
      <c r="C58">
        <v>0.33229999999999998</v>
      </c>
      <c r="D58">
        <v>8</v>
      </c>
      <c r="E58">
        <v>8</v>
      </c>
      <c r="F58">
        <v>8</v>
      </c>
      <c r="G58">
        <v>7</v>
      </c>
      <c r="H58" s="2">
        <v>7</v>
      </c>
      <c r="I58" s="2">
        <v>7</v>
      </c>
      <c r="J58" s="2">
        <v>7</v>
      </c>
      <c r="L58" t="s">
        <v>52</v>
      </c>
      <c r="M58" s="6">
        <v>16.440000000000001</v>
      </c>
      <c r="N58">
        <v>1</v>
      </c>
      <c r="O58">
        <f t="shared" si="65"/>
        <v>815.42400000000009</v>
      </c>
      <c r="P58">
        <f t="shared" si="61"/>
        <v>869.67600000000004</v>
      </c>
      <c r="Q58">
        <f t="shared" si="66"/>
        <v>922.28400000000011</v>
      </c>
      <c r="R58">
        <f t="shared" si="62"/>
        <v>986.40000000000009</v>
      </c>
      <c r="S58">
        <f t="shared" si="67"/>
        <v>1047.2280000000001</v>
      </c>
      <c r="T58">
        <f t="shared" si="63"/>
        <v>1109.7</v>
      </c>
      <c r="U58">
        <f t="shared" si="68"/>
        <v>1170.5280000000002</v>
      </c>
      <c r="X58" t="s">
        <v>52</v>
      </c>
      <c r="Y58" s="6">
        <v>16.440000000000001</v>
      </c>
      <c r="Z58" s="6">
        <v>23773.8</v>
      </c>
      <c r="AA58" s="6">
        <f t="shared" si="14"/>
        <v>0.61058660365728368</v>
      </c>
      <c r="AB58" s="6">
        <f t="shared" si="64"/>
        <v>0.67717435879668464</v>
      </c>
      <c r="AC58" s="6">
        <v>0.92320000000000002</v>
      </c>
      <c r="AD58" s="6">
        <f t="shared" si="47"/>
        <v>7967.8063185912342</v>
      </c>
      <c r="AE58" s="6">
        <f t="shared" si="48"/>
        <v>8497.9224647878291</v>
      </c>
      <c r="AF58" s="6">
        <f t="shared" si="49"/>
        <v>9011.9744853421034</v>
      </c>
      <c r="AG58" s="6">
        <f t="shared" si="50"/>
        <v>9638.4753853926213</v>
      </c>
      <c r="AH58" s="6">
        <f t="shared" si="51"/>
        <v>10232.8480341585</v>
      </c>
      <c r="AI58" s="6">
        <f t="shared" si="52"/>
        <v>10843.284808566699</v>
      </c>
      <c r="AJ58" s="6">
        <f t="shared" si="53"/>
        <v>11437.65745733258</v>
      </c>
    </row>
    <row r="59" spans="1:36" x14ac:dyDescent="0.25">
      <c r="A59" t="s">
        <v>54</v>
      </c>
      <c r="B59">
        <v>5.55</v>
      </c>
      <c r="C59">
        <v>9.1399999999999995E-2</v>
      </c>
      <c r="D59">
        <v>5</v>
      </c>
      <c r="E59">
        <v>5</v>
      </c>
      <c r="F59">
        <v>5</v>
      </c>
      <c r="G59">
        <v>5</v>
      </c>
      <c r="H59" s="2">
        <v>5</v>
      </c>
      <c r="I59" s="2">
        <v>5</v>
      </c>
      <c r="J59" s="2">
        <v>5</v>
      </c>
      <c r="L59" t="s">
        <v>53</v>
      </c>
      <c r="M59" s="6">
        <v>44.35</v>
      </c>
      <c r="N59">
        <v>1</v>
      </c>
      <c r="O59">
        <f t="shared" si="65"/>
        <v>2199.7600000000002</v>
      </c>
      <c r="P59">
        <f t="shared" si="61"/>
        <v>2346.1150000000002</v>
      </c>
      <c r="Q59">
        <f t="shared" si="66"/>
        <v>2488.0350000000003</v>
      </c>
      <c r="R59">
        <f t="shared" si="62"/>
        <v>2661</v>
      </c>
      <c r="S59">
        <f t="shared" si="67"/>
        <v>2825.0950000000003</v>
      </c>
      <c r="T59">
        <f t="shared" si="63"/>
        <v>2993.625</v>
      </c>
      <c r="U59">
        <f t="shared" si="68"/>
        <v>3157.7200000000003</v>
      </c>
      <c r="X59" t="s">
        <v>53</v>
      </c>
      <c r="Y59" s="6">
        <v>44.35</v>
      </c>
      <c r="Z59" s="6">
        <v>2776.5</v>
      </c>
      <c r="AA59" s="6">
        <f t="shared" si="14"/>
        <v>7.1309328128210392E-2</v>
      </c>
      <c r="AB59" s="6">
        <f t="shared" si="64"/>
        <v>0.14965183743126517</v>
      </c>
      <c r="AC59" s="6">
        <v>0.33229999999999998</v>
      </c>
      <c r="AD59" s="6">
        <f t="shared" si="47"/>
        <v>1709.8053570481009</v>
      </c>
      <c r="AE59" s="6">
        <f t="shared" si="48"/>
        <v>1823.562568303317</v>
      </c>
      <c r="AF59" s="6">
        <f t="shared" si="49"/>
        <v>1933.8725913386781</v>
      </c>
      <c r="AG59" s="6">
        <f t="shared" si="50"/>
        <v>2068.3129319130248</v>
      </c>
      <c r="AH59" s="6">
        <f t="shared" si="51"/>
        <v>2195.8588960476613</v>
      </c>
      <c r="AI59" s="6">
        <f t="shared" si="52"/>
        <v>2326.8520484021528</v>
      </c>
      <c r="AJ59" s="6">
        <f t="shared" si="53"/>
        <v>2454.3980125367893</v>
      </c>
    </row>
    <row r="60" spans="1:36" x14ac:dyDescent="0.25">
      <c r="A60" t="s">
        <v>55</v>
      </c>
      <c r="B60">
        <v>2.0499999999999998</v>
      </c>
      <c r="C60">
        <v>0.19209999999999999</v>
      </c>
      <c r="D60">
        <v>17</v>
      </c>
      <c r="E60" s="2">
        <v>18</v>
      </c>
      <c r="F60" s="2">
        <v>20</v>
      </c>
      <c r="G60">
        <v>21</v>
      </c>
      <c r="H60">
        <v>26</v>
      </c>
      <c r="I60" s="2">
        <v>26</v>
      </c>
      <c r="J60" s="2">
        <v>29</v>
      </c>
      <c r="L60" t="s">
        <v>54</v>
      </c>
      <c r="M60" s="6">
        <v>5.55</v>
      </c>
      <c r="N60">
        <v>1</v>
      </c>
      <c r="O60">
        <f t="shared" si="65"/>
        <v>275.27999999999997</v>
      </c>
      <c r="P60">
        <f t="shared" si="61"/>
        <v>293.59499999999997</v>
      </c>
      <c r="Q60">
        <f t="shared" si="66"/>
        <v>311.35500000000002</v>
      </c>
      <c r="R60">
        <f t="shared" si="62"/>
        <v>333</v>
      </c>
      <c r="S60">
        <f t="shared" si="67"/>
        <v>353.53500000000003</v>
      </c>
      <c r="T60">
        <f t="shared" si="63"/>
        <v>374.625</v>
      </c>
      <c r="U60">
        <f t="shared" si="68"/>
        <v>395.16</v>
      </c>
      <c r="X60" t="s">
        <v>54</v>
      </c>
      <c r="Y60" s="6">
        <v>5.55</v>
      </c>
      <c r="Z60" s="6">
        <v>3229.3</v>
      </c>
      <c r="AA60" s="6">
        <f t="shared" si="14"/>
        <v>8.2938668584343539E-2</v>
      </c>
      <c r="AB60" s="6">
        <f t="shared" si="64"/>
        <v>0.1664203327322705</v>
      </c>
      <c r="AC60" s="6">
        <v>9.1399999999999995E-2</v>
      </c>
      <c r="AD60" s="6">
        <f t="shared" si="47"/>
        <v>65.446468863913523</v>
      </c>
      <c r="AE60" s="6">
        <f t="shared" si="48"/>
        <v>69.800770219778713</v>
      </c>
      <c r="AF60" s="6">
        <f t="shared" si="49"/>
        <v>74.023123049708644</v>
      </c>
      <c r="AG60" s="6">
        <f t="shared" si="50"/>
        <v>79.169115561185706</v>
      </c>
      <c r="AH60" s="6">
        <f t="shared" si="51"/>
        <v>84.051211020792167</v>
      </c>
      <c r="AI60" s="6">
        <f t="shared" si="52"/>
        <v>89.065255006333928</v>
      </c>
      <c r="AJ60" s="6">
        <f t="shared" si="53"/>
        <v>93.947350465940374</v>
      </c>
    </row>
    <row r="61" spans="1:36" x14ac:dyDescent="0.25">
      <c r="A61" t="s">
        <v>56</v>
      </c>
      <c r="B61">
        <v>4.82</v>
      </c>
      <c r="C61">
        <v>0.69479999999999997</v>
      </c>
      <c r="D61">
        <v>46</v>
      </c>
      <c r="E61" s="2">
        <v>43</v>
      </c>
      <c r="F61" s="2">
        <v>41</v>
      </c>
      <c r="G61">
        <v>40</v>
      </c>
      <c r="H61" s="2">
        <v>40</v>
      </c>
      <c r="I61" s="2">
        <v>40</v>
      </c>
      <c r="J61" s="2">
        <v>40</v>
      </c>
      <c r="L61" t="s">
        <v>55</v>
      </c>
      <c r="M61" s="6">
        <v>2.0499999999999998</v>
      </c>
      <c r="N61">
        <v>1</v>
      </c>
      <c r="O61">
        <f t="shared" si="65"/>
        <v>101.67999999999999</v>
      </c>
      <c r="P61">
        <f t="shared" si="61"/>
        <v>108.44499999999999</v>
      </c>
      <c r="Q61">
        <f t="shared" si="66"/>
        <v>115.005</v>
      </c>
      <c r="R61">
        <f t="shared" si="62"/>
        <v>122.99999999999999</v>
      </c>
      <c r="S61">
        <f t="shared" si="67"/>
        <v>130.58500000000001</v>
      </c>
      <c r="T61">
        <f t="shared" si="63"/>
        <v>138.375</v>
      </c>
      <c r="U61">
        <f t="shared" si="68"/>
        <v>145.95999999999998</v>
      </c>
      <c r="X61" t="s">
        <v>55</v>
      </c>
      <c r="Y61" s="6">
        <v>2.0499999999999998</v>
      </c>
      <c r="Z61" s="6">
        <v>15032.2</v>
      </c>
      <c r="AA61" s="6">
        <f t="shared" si="14"/>
        <v>0.38607458393260735</v>
      </c>
      <c r="AB61" s="6">
        <f t="shared" si="64"/>
        <v>0.49062540812370858</v>
      </c>
      <c r="AC61" s="6">
        <v>0.19209999999999999</v>
      </c>
      <c r="AD61" s="6">
        <f t="shared" si="47"/>
        <v>149.78623886900556</v>
      </c>
      <c r="AE61" s="6">
        <f t="shared" si="48"/>
        <v>159.75185556795151</v>
      </c>
      <c r="AF61" s="6">
        <f t="shared" si="49"/>
        <v>169.41548388208091</v>
      </c>
      <c r="AG61" s="6">
        <f t="shared" si="50"/>
        <v>181.19303088992609</v>
      </c>
      <c r="AH61" s="6">
        <f t="shared" si="51"/>
        <v>192.36660112813823</v>
      </c>
      <c r="AI61" s="6">
        <f t="shared" si="52"/>
        <v>203.84215975116686</v>
      </c>
      <c r="AJ61" s="6">
        <f t="shared" si="53"/>
        <v>215.01572998937894</v>
      </c>
    </row>
    <row r="62" spans="1:36" x14ac:dyDescent="0.25">
      <c r="A62" t="s">
        <v>57</v>
      </c>
      <c r="B62">
        <v>6.2</v>
      </c>
      <c r="C62">
        <v>0.91959999999999997</v>
      </c>
      <c r="D62">
        <v>31</v>
      </c>
      <c r="E62">
        <v>31</v>
      </c>
      <c r="F62">
        <v>31</v>
      </c>
      <c r="G62">
        <v>32</v>
      </c>
      <c r="H62" s="2">
        <v>33</v>
      </c>
      <c r="I62" s="2">
        <v>33</v>
      </c>
      <c r="J62" s="2">
        <v>33</v>
      </c>
      <c r="L62" t="s">
        <v>56</v>
      </c>
      <c r="M62" s="6">
        <v>4.82</v>
      </c>
      <c r="N62">
        <v>1</v>
      </c>
      <c r="O62">
        <f t="shared" si="65"/>
        <v>239.07200000000003</v>
      </c>
      <c r="P62">
        <f t="shared" si="61"/>
        <v>254.97800000000001</v>
      </c>
      <c r="Q62">
        <f t="shared" si="66"/>
        <v>270.40200000000004</v>
      </c>
      <c r="R62">
        <f t="shared" si="62"/>
        <v>289.20000000000005</v>
      </c>
      <c r="S62">
        <f t="shared" si="67"/>
        <v>307.03400000000005</v>
      </c>
      <c r="T62">
        <f t="shared" si="63"/>
        <v>325.35000000000002</v>
      </c>
      <c r="U62">
        <f t="shared" si="68"/>
        <v>343.18400000000003</v>
      </c>
      <c r="X62" t="s">
        <v>56</v>
      </c>
      <c r="Y62" s="6">
        <v>4.82</v>
      </c>
      <c r="Z62" s="6">
        <v>14902.8</v>
      </c>
      <c r="AA62" s="6">
        <f t="shared" si="14"/>
        <v>0.38275118142592973</v>
      </c>
      <c r="AB62" s="6">
        <f t="shared" si="64"/>
        <v>0.48765255141956126</v>
      </c>
      <c r="AC62" s="6">
        <v>0.69479999999999997</v>
      </c>
      <c r="AD62" s="6">
        <f t="shared" si="47"/>
        <v>1266.0708313910009</v>
      </c>
      <c r="AE62" s="6">
        <f t="shared" si="48"/>
        <v>1350.3053826730634</v>
      </c>
      <c r="AF62" s="6">
        <f t="shared" si="49"/>
        <v>1431.9873717950634</v>
      </c>
      <c r="AG62" s="6">
        <f t="shared" si="50"/>
        <v>1531.5372960375012</v>
      </c>
      <c r="AH62" s="6">
        <f t="shared" si="51"/>
        <v>1625.9820959598137</v>
      </c>
      <c r="AI62" s="6">
        <f t="shared" si="52"/>
        <v>1722.9794580421885</v>
      </c>
      <c r="AJ62" s="6">
        <f t="shared" si="53"/>
        <v>1817.4242579645013</v>
      </c>
    </row>
    <row r="63" spans="1:36" x14ac:dyDescent="0.25">
      <c r="A63" t="s">
        <v>58</v>
      </c>
      <c r="B63">
        <v>3.02</v>
      </c>
      <c r="C63">
        <v>0.1159</v>
      </c>
      <c r="D63">
        <v>15</v>
      </c>
      <c r="E63" s="2">
        <v>21</v>
      </c>
      <c r="F63" s="2">
        <v>27</v>
      </c>
      <c r="G63">
        <v>32</v>
      </c>
      <c r="H63">
        <v>32</v>
      </c>
      <c r="I63" s="2">
        <v>32</v>
      </c>
      <c r="J63" s="2">
        <v>32</v>
      </c>
      <c r="L63" t="s">
        <v>57</v>
      </c>
      <c r="M63" s="6">
        <v>6.2</v>
      </c>
      <c r="N63">
        <v>1</v>
      </c>
      <c r="O63">
        <f t="shared" si="65"/>
        <v>307.52000000000004</v>
      </c>
      <c r="P63">
        <f t="shared" si="61"/>
        <v>327.98</v>
      </c>
      <c r="Q63">
        <f t="shared" si="66"/>
        <v>347.82</v>
      </c>
      <c r="R63">
        <f t="shared" si="62"/>
        <v>372</v>
      </c>
      <c r="S63">
        <f t="shared" si="67"/>
        <v>394.94000000000005</v>
      </c>
      <c r="T63">
        <f t="shared" si="63"/>
        <v>418.5</v>
      </c>
      <c r="U63">
        <f t="shared" si="68"/>
        <v>441.44000000000005</v>
      </c>
      <c r="X63" t="s">
        <v>57</v>
      </c>
      <c r="Y63" s="6">
        <v>6.2</v>
      </c>
      <c r="Z63" s="6">
        <v>8282</v>
      </c>
      <c r="AA63" s="6">
        <f t="shared" si="14"/>
        <v>0.21270803369632216</v>
      </c>
      <c r="AB63" s="6">
        <f t="shared" si="64"/>
        <v>0.32266529024869051</v>
      </c>
      <c r="AC63" s="6">
        <v>0.91959999999999997</v>
      </c>
      <c r="AD63" s="6">
        <f t="shared" si="47"/>
        <v>1426.2102606717067</v>
      </c>
      <c r="AE63" s="6">
        <f t="shared" si="48"/>
        <v>1521.0992497889774</v>
      </c>
      <c r="AF63" s="6">
        <f t="shared" si="49"/>
        <v>1613.1128149936035</v>
      </c>
      <c r="AG63" s="6">
        <f t="shared" si="50"/>
        <v>1725.2543475867419</v>
      </c>
      <c r="AH63" s="6">
        <f t="shared" si="51"/>
        <v>1831.6450323545912</v>
      </c>
      <c r="AI63" s="6">
        <f t="shared" si="52"/>
        <v>1940.9111410350845</v>
      </c>
      <c r="AJ63" s="6">
        <f t="shared" si="53"/>
        <v>2047.3018258029338</v>
      </c>
    </row>
    <row r="64" spans="1:36" x14ac:dyDescent="0.25">
      <c r="A64" t="s">
        <v>59</v>
      </c>
      <c r="B64">
        <v>0.53</v>
      </c>
      <c r="C64">
        <v>0.27600000000000002</v>
      </c>
      <c r="D64">
        <v>7</v>
      </c>
      <c r="E64">
        <v>7</v>
      </c>
      <c r="F64">
        <v>7</v>
      </c>
      <c r="G64">
        <v>7</v>
      </c>
      <c r="H64">
        <v>7</v>
      </c>
      <c r="I64" s="2">
        <v>7</v>
      </c>
      <c r="J64" s="2">
        <v>7</v>
      </c>
      <c r="L64" t="s">
        <v>58</v>
      </c>
      <c r="M64" s="6">
        <v>3.02</v>
      </c>
      <c r="N64">
        <v>1</v>
      </c>
      <c r="O64">
        <f t="shared" si="65"/>
        <v>149.792</v>
      </c>
      <c r="P64">
        <f>52.9*M64</f>
        <v>159.75800000000001</v>
      </c>
      <c r="Q64">
        <f t="shared" si="66"/>
        <v>169.422</v>
      </c>
      <c r="R64">
        <f>60*M64</f>
        <v>181.2</v>
      </c>
      <c r="S64">
        <f t="shared" si="67"/>
        <v>192.37400000000002</v>
      </c>
      <c r="T64">
        <f>67.5*M64</f>
        <v>203.85</v>
      </c>
      <c r="U64">
        <f t="shared" si="68"/>
        <v>215.024</v>
      </c>
      <c r="X64" t="s">
        <v>58</v>
      </c>
      <c r="Y64" s="6">
        <v>3.02</v>
      </c>
      <c r="Z64" s="6">
        <v>15712.8</v>
      </c>
      <c r="AA64" s="6">
        <f t="shared" si="14"/>
        <v>0.40355455105814669</v>
      </c>
      <c r="AB64" s="6">
        <f t="shared" si="64"/>
        <v>0.50613859430354513</v>
      </c>
      <c r="AC64" s="6">
        <v>0.1159</v>
      </c>
      <c r="AD64" s="6">
        <f t="shared" si="47"/>
        <v>137.3410894276154</v>
      </c>
      <c r="AE64" s="6">
        <f t="shared" si="48"/>
        <v>146.47870223227528</v>
      </c>
      <c r="AF64" s="6">
        <f t="shared" si="49"/>
        <v>155.33941767921823</v>
      </c>
      <c r="AG64" s="6">
        <f t="shared" si="50"/>
        <v>166.13841463017991</v>
      </c>
      <c r="AH64" s="6">
        <f t="shared" si="51"/>
        <v>176.38361686570769</v>
      </c>
      <c r="AI64" s="6">
        <f t="shared" si="52"/>
        <v>186.90571645895241</v>
      </c>
      <c r="AJ64" s="6">
        <f t="shared" si="53"/>
        <v>197.15091869448017</v>
      </c>
    </row>
    <row r="65" spans="1:36" x14ac:dyDescent="0.25">
      <c r="A65" t="s">
        <v>60</v>
      </c>
      <c r="B65">
        <v>16.36</v>
      </c>
      <c r="C65">
        <v>0.73580000000000001</v>
      </c>
      <c r="D65">
        <v>1</v>
      </c>
      <c r="E65">
        <v>1</v>
      </c>
      <c r="F65">
        <v>1</v>
      </c>
      <c r="G65">
        <v>1</v>
      </c>
      <c r="H65" s="2">
        <v>1</v>
      </c>
      <c r="I65" s="2">
        <v>1</v>
      </c>
      <c r="J65" s="2">
        <v>1</v>
      </c>
      <c r="L65" t="s">
        <v>59</v>
      </c>
      <c r="M65" s="6">
        <v>0.53</v>
      </c>
      <c r="O65">
        <v>42.558999999999997</v>
      </c>
      <c r="P65">
        <v>43.142000000000003</v>
      </c>
      <c r="Q65">
        <v>41.764000000000003</v>
      </c>
      <c r="R65">
        <v>46.784266000000002</v>
      </c>
      <c r="S65">
        <v>49.019753000000009</v>
      </c>
      <c r="T65">
        <v>51.255240000000001</v>
      </c>
      <c r="U65">
        <v>53.490727000000007</v>
      </c>
      <c r="X65" t="s">
        <v>59</v>
      </c>
      <c r="Y65" s="6">
        <v>0.53</v>
      </c>
      <c r="Z65" s="6" t="s">
        <v>119</v>
      </c>
      <c r="AA65" s="6">
        <v>1</v>
      </c>
      <c r="AB65" s="6">
        <v>1</v>
      </c>
      <c r="AC65" s="6">
        <v>0.27600000000000002</v>
      </c>
      <c r="AD65" s="6">
        <f t="shared" si="47"/>
        <v>183.59441892000001</v>
      </c>
      <c r="AE65" s="6">
        <f t="shared" si="48"/>
        <v>186.10941096000002</v>
      </c>
      <c r="AF65" s="6">
        <f t="shared" si="49"/>
        <v>180.16488432000003</v>
      </c>
      <c r="AG65" s="6">
        <f t="shared" si="50"/>
        <v>201.82170941208003</v>
      </c>
      <c r="AH65" s="6">
        <f t="shared" si="51"/>
        <v>211.46533207164003</v>
      </c>
      <c r="AI65" s="6">
        <f t="shared" si="52"/>
        <v>221.10895473120001</v>
      </c>
      <c r="AJ65" s="6">
        <f t="shared" si="53"/>
        <v>230.75257739076002</v>
      </c>
    </row>
    <row r="66" spans="1:36" x14ac:dyDescent="0.25">
      <c r="A66" t="s">
        <v>61</v>
      </c>
      <c r="B66">
        <v>29.72</v>
      </c>
      <c r="C66">
        <v>0.74880000000000002</v>
      </c>
      <c r="D66">
        <v>90</v>
      </c>
      <c r="E66">
        <v>88</v>
      </c>
      <c r="F66">
        <v>87</v>
      </c>
      <c r="G66">
        <v>86</v>
      </c>
      <c r="H66" s="2">
        <v>86</v>
      </c>
      <c r="I66" s="2">
        <v>86</v>
      </c>
      <c r="J66" s="2">
        <v>86</v>
      </c>
      <c r="L66" t="s">
        <v>60</v>
      </c>
      <c r="M66" s="6">
        <v>16.36</v>
      </c>
      <c r="N66">
        <v>1</v>
      </c>
      <c r="O66">
        <f>49.6*M66</f>
        <v>811.45600000000002</v>
      </c>
      <c r="P66">
        <f t="shared" ref="P66:P77" si="69">52.9*M66</f>
        <v>865.44399999999996</v>
      </c>
      <c r="Q66">
        <f>56.1*M66</f>
        <v>917.79599999999994</v>
      </c>
      <c r="R66">
        <f t="shared" ref="R66:R77" si="70">60*M66</f>
        <v>981.59999999999991</v>
      </c>
      <c r="S66">
        <f>63.7*M66</f>
        <v>1042.1320000000001</v>
      </c>
      <c r="T66">
        <f t="shared" ref="T66:T77" si="71">67.5*M66</f>
        <v>1104.3</v>
      </c>
      <c r="U66">
        <f>71.2*M66</f>
        <v>1164.8320000000001</v>
      </c>
      <c r="X66" t="s">
        <v>60</v>
      </c>
      <c r="Y66" s="6">
        <v>16.36</v>
      </c>
      <c r="Z66" s="6">
        <v>1099.2</v>
      </c>
      <c r="AA66" s="6">
        <f t="shared" si="14"/>
        <v>2.8230943086089994E-2</v>
      </c>
      <c r="AB66" s="6">
        <f t="shared" ref="AB66:AB73" si="72">0.9579*AA66^0.703</f>
        <v>7.8015360552922602E-2</v>
      </c>
      <c r="AC66" s="6">
        <v>0.73580000000000001</v>
      </c>
      <c r="AD66" s="6">
        <f t="shared" si="47"/>
        <v>728.05444428952899</v>
      </c>
      <c r="AE66" s="6">
        <f t="shared" si="48"/>
        <v>776.49355046201777</v>
      </c>
      <c r="AF66" s="6">
        <f t="shared" si="49"/>
        <v>823.4648049323099</v>
      </c>
      <c r="AG66" s="6">
        <f t="shared" si="50"/>
        <v>880.71102131797852</v>
      </c>
      <c r="AH66" s="6">
        <f t="shared" si="51"/>
        <v>935.02153429925397</v>
      </c>
      <c r="AI66" s="6">
        <f t="shared" si="52"/>
        <v>990.79989898272584</v>
      </c>
      <c r="AJ66" s="6">
        <f t="shared" si="53"/>
        <v>1045.1104119640013</v>
      </c>
    </row>
    <row r="67" spans="1:36" x14ac:dyDescent="0.25">
      <c r="A67" t="s">
        <v>62</v>
      </c>
      <c r="B67">
        <v>0.35</v>
      </c>
      <c r="C67">
        <v>1.2138</v>
      </c>
      <c r="D67">
        <v>1</v>
      </c>
      <c r="E67">
        <v>1</v>
      </c>
      <c r="F67">
        <v>1</v>
      </c>
      <c r="G67">
        <v>1</v>
      </c>
      <c r="H67" s="2">
        <v>1</v>
      </c>
      <c r="I67" s="2">
        <v>1</v>
      </c>
      <c r="J67" s="2">
        <v>1</v>
      </c>
      <c r="L67" t="s">
        <v>61</v>
      </c>
      <c r="M67" s="6">
        <v>29.72</v>
      </c>
      <c r="N67">
        <v>1</v>
      </c>
      <c r="O67">
        <f t="shared" ref="O67:O78" si="73">49.6*M67</f>
        <v>1474.1120000000001</v>
      </c>
      <c r="P67">
        <f t="shared" si="69"/>
        <v>1572.1879999999999</v>
      </c>
      <c r="Q67">
        <f t="shared" ref="Q67:Q78" si="74">56.1*M67</f>
        <v>1667.2919999999999</v>
      </c>
      <c r="R67">
        <f t="shared" si="70"/>
        <v>1783.1999999999998</v>
      </c>
      <c r="S67">
        <f t="shared" ref="S67:S78" si="75">63.7*M67</f>
        <v>1893.164</v>
      </c>
      <c r="T67">
        <f t="shared" si="71"/>
        <v>2006.1</v>
      </c>
      <c r="U67">
        <f t="shared" ref="U67:U78" si="76">71.2*M67</f>
        <v>2116.0639999999999</v>
      </c>
      <c r="X67" t="s">
        <v>61</v>
      </c>
      <c r="Y67" s="6">
        <v>29.72</v>
      </c>
      <c r="Z67" s="6">
        <v>24034</v>
      </c>
      <c r="AA67" s="6">
        <f t="shared" si="14"/>
        <v>0.61726936511197861</v>
      </c>
      <c r="AB67" s="6">
        <f t="shared" si="72"/>
        <v>0.68237625169755523</v>
      </c>
      <c r="AC67" s="6">
        <v>0.74880000000000002</v>
      </c>
      <c r="AD67" s="6">
        <f t="shared" ref="AD67:AD98" si="77">15.63*O67*AB67*AC67</f>
        <v>11772.784633301082</v>
      </c>
      <c r="AE67" s="6">
        <f t="shared" ref="AE67:AE98" si="78">15.63*P67*AB67*AC67</f>
        <v>12556.054578661837</v>
      </c>
      <c r="AF67" s="6">
        <f t="shared" ref="AF67:AF98" si="79">15.63*Q67*AB67*AC67</f>
        <v>13315.589071132874</v>
      </c>
      <c r="AG67" s="6">
        <f t="shared" ref="AG67:AG98" si="80">15.63*AB67*AC67*R67</f>
        <v>14241.271733831949</v>
      </c>
      <c r="AH67" s="6">
        <f t="shared" ref="AH67:AH98" si="81">15.63*AB67*AC67*S67</f>
        <v>15119.483490751587</v>
      </c>
      <c r="AI67" s="6">
        <f t="shared" ref="AI67:AI98" si="82">15.63*AB67*AC67*T67</f>
        <v>16021.430700560943</v>
      </c>
      <c r="AJ67" s="6">
        <f t="shared" ref="AJ67:AJ98" si="83">15.63*AB67*AC67*U67</f>
        <v>16899.642457480579</v>
      </c>
    </row>
    <row r="68" spans="1:36" x14ac:dyDescent="0.25">
      <c r="A68" t="s">
        <v>63</v>
      </c>
      <c r="B68">
        <v>0.43</v>
      </c>
      <c r="C68">
        <v>0.86609999999999998</v>
      </c>
      <c r="D68">
        <v>4</v>
      </c>
      <c r="E68">
        <v>4</v>
      </c>
      <c r="F68">
        <v>4</v>
      </c>
      <c r="G68">
        <v>4</v>
      </c>
      <c r="H68" s="2">
        <v>4</v>
      </c>
      <c r="I68" s="2">
        <v>4</v>
      </c>
      <c r="J68" s="2">
        <v>4</v>
      </c>
      <c r="L68" t="s">
        <v>62</v>
      </c>
      <c r="M68" s="6">
        <v>0.35</v>
      </c>
      <c r="N68">
        <v>1</v>
      </c>
      <c r="O68">
        <f t="shared" si="73"/>
        <v>17.36</v>
      </c>
      <c r="P68">
        <f t="shared" si="69"/>
        <v>18.514999999999997</v>
      </c>
      <c r="Q68">
        <f t="shared" si="74"/>
        <v>19.634999999999998</v>
      </c>
      <c r="R68">
        <f t="shared" si="70"/>
        <v>21</v>
      </c>
      <c r="S68">
        <f t="shared" si="75"/>
        <v>22.294999999999998</v>
      </c>
      <c r="T68">
        <f t="shared" si="71"/>
        <v>23.625</v>
      </c>
      <c r="U68">
        <f t="shared" si="76"/>
        <v>24.919999999999998</v>
      </c>
      <c r="X68" t="s">
        <v>62</v>
      </c>
      <c r="Y68" s="6">
        <v>0.35</v>
      </c>
      <c r="Z68" s="6">
        <v>13759.4</v>
      </c>
      <c r="AA68" s="6">
        <f t="shared" ref="AA68:AA122" si="84">Z68/38936</f>
        <v>0.35338504212040273</v>
      </c>
      <c r="AB68" s="6">
        <f t="shared" si="72"/>
        <v>0.46104002682518513</v>
      </c>
      <c r="AC68" s="6">
        <v>1.2138</v>
      </c>
      <c r="AD68" s="6">
        <f t="shared" si="77"/>
        <v>151.84289099339097</v>
      </c>
      <c r="AE68" s="6">
        <f t="shared" si="78"/>
        <v>161.94534140222544</v>
      </c>
      <c r="AF68" s="6">
        <f t="shared" si="79"/>
        <v>171.74165695018613</v>
      </c>
      <c r="AG68" s="6">
        <f t="shared" si="80"/>
        <v>183.6809165242633</v>
      </c>
      <c r="AH68" s="6">
        <f t="shared" si="81"/>
        <v>195.00790637659287</v>
      </c>
      <c r="AI68" s="6">
        <f t="shared" si="82"/>
        <v>206.64103108979623</v>
      </c>
      <c r="AJ68" s="6">
        <f t="shared" si="83"/>
        <v>217.96802094212578</v>
      </c>
    </row>
    <row r="69" spans="1:36" x14ac:dyDescent="0.25">
      <c r="A69" t="s">
        <v>64</v>
      </c>
      <c r="B69">
        <v>3.89</v>
      </c>
      <c r="C69">
        <v>0.73580000000000001</v>
      </c>
      <c r="D69">
        <v>3</v>
      </c>
      <c r="E69">
        <v>3</v>
      </c>
      <c r="F69">
        <v>3</v>
      </c>
      <c r="G69">
        <v>3</v>
      </c>
      <c r="H69" s="2">
        <v>3</v>
      </c>
      <c r="I69" s="2">
        <v>3</v>
      </c>
      <c r="J69" s="2">
        <v>3</v>
      </c>
      <c r="L69" t="s">
        <v>63</v>
      </c>
      <c r="M69" s="6">
        <v>0.43</v>
      </c>
      <c r="N69">
        <v>1</v>
      </c>
      <c r="O69">
        <f t="shared" si="73"/>
        <v>21.327999999999999</v>
      </c>
      <c r="P69">
        <f t="shared" si="69"/>
        <v>22.747</v>
      </c>
      <c r="Q69">
        <f t="shared" si="74"/>
        <v>24.123000000000001</v>
      </c>
      <c r="R69">
        <f t="shared" si="70"/>
        <v>25.8</v>
      </c>
      <c r="S69">
        <f t="shared" si="75"/>
        <v>27.391000000000002</v>
      </c>
      <c r="T69">
        <f t="shared" si="71"/>
        <v>29.024999999999999</v>
      </c>
      <c r="U69">
        <f t="shared" si="76"/>
        <v>30.616</v>
      </c>
      <c r="X69" t="s">
        <v>63</v>
      </c>
      <c r="Y69" s="6">
        <v>0.43</v>
      </c>
      <c r="Z69" s="6">
        <v>23930.2</v>
      </c>
      <c r="AA69" s="6">
        <f t="shared" si="84"/>
        <v>0.61460345181836862</v>
      </c>
      <c r="AB69" s="6">
        <f t="shared" si="72"/>
        <v>0.68030310757937162</v>
      </c>
      <c r="AC69" s="6">
        <v>0.86609999999999998</v>
      </c>
      <c r="AD69" s="6">
        <f t="shared" si="77"/>
        <v>196.41723969138511</v>
      </c>
      <c r="AE69" s="6">
        <f t="shared" si="78"/>
        <v>209.48532217085224</v>
      </c>
      <c r="AF69" s="6">
        <f t="shared" si="79"/>
        <v>222.15740215094161</v>
      </c>
      <c r="AG69" s="6">
        <f t="shared" si="80"/>
        <v>237.60149962667549</v>
      </c>
      <c r="AH69" s="6">
        <f t="shared" si="81"/>
        <v>252.25359210365383</v>
      </c>
      <c r="AI69" s="6">
        <f t="shared" si="82"/>
        <v>267.30168708000991</v>
      </c>
      <c r="AJ69" s="6">
        <f t="shared" si="83"/>
        <v>281.95377955698825</v>
      </c>
    </row>
    <row r="70" spans="1:36" x14ac:dyDescent="0.25">
      <c r="A70" t="s">
        <v>65</v>
      </c>
      <c r="B70">
        <v>1.24</v>
      </c>
      <c r="C70">
        <v>0.73580000000000001</v>
      </c>
      <c r="D70">
        <v>6</v>
      </c>
      <c r="E70">
        <v>6</v>
      </c>
      <c r="F70">
        <v>6</v>
      </c>
      <c r="G70">
        <v>6</v>
      </c>
      <c r="H70" s="2">
        <v>6</v>
      </c>
      <c r="I70" s="2">
        <v>6</v>
      </c>
      <c r="J70" s="2">
        <v>6</v>
      </c>
      <c r="L70" t="s">
        <v>64</v>
      </c>
      <c r="M70" s="6">
        <v>3.89</v>
      </c>
      <c r="N70">
        <v>1</v>
      </c>
      <c r="O70">
        <f t="shared" si="73"/>
        <v>192.94400000000002</v>
      </c>
      <c r="P70">
        <f t="shared" si="69"/>
        <v>205.78100000000001</v>
      </c>
      <c r="Q70">
        <f t="shared" si="74"/>
        <v>218.22900000000001</v>
      </c>
      <c r="R70">
        <f t="shared" si="70"/>
        <v>233.4</v>
      </c>
      <c r="S70">
        <f t="shared" si="75"/>
        <v>247.79300000000001</v>
      </c>
      <c r="T70">
        <f t="shared" si="71"/>
        <v>262.57499999999999</v>
      </c>
      <c r="U70">
        <f t="shared" si="76"/>
        <v>276.96800000000002</v>
      </c>
      <c r="X70" t="s">
        <v>64</v>
      </c>
      <c r="Y70" s="6">
        <v>3.89</v>
      </c>
      <c r="Z70" s="6">
        <v>3689.8</v>
      </c>
      <c r="AA70" s="6">
        <f t="shared" si="84"/>
        <v>9.4765769467844679E-2</v>
      </c>
      <c r="AB70" s="6">
        <f t="shared" si="72"/>
        <v>0.18277053077038655</v>
      </c>
      <c r="AC70" s="6">
        <v>0.73580000000000001</v>
      </c>
      <c r="AD70" s="6">
        <f t="shared" si="77"/>
        <v>405.56102534347497</v>
      </c>
      <c r="AE70" s="6">
        <f t="shared" si="78"/>
        <v>432.54391614253677</v>
      </c>
      <c r="AF70" s="6">
        <f t="shared" si="79"/>
        <v>458.70914358405133</v>
      </c>
      <c r="AG70" s="6">
        <f t="shared" si="80"/>
        <v>490.59801452839719</v>
      </c>
      <c r="AH70" s="6">
        <f t="shared" si="81"/>
        <v>520.85155875764838</v>
      </c>
      <c r="AI70" s="6">
        <f t="shared" si="82"/>
        <v>551.92276634444681</v>
      </c>
      <c r="AJ70" s="6">
        <f t="shared" si="83"/>
        <v>582.17631057369806</v>
      </c>
    </row>
    <row r="71" spans="1:36" x14ac:dyDescent="0.25">
      <c r="A71" t="s">
        <v>66</v>
      </c>
      <c r="B71">
        <v>122.33</v>
      </c>
      <c r="C71">
        <v>0.45250000000000001</v>
      </c>
      <c r="D71">
        <v>232</v>
      </c>
      <c r="E71">
        <v>239</v>
      </c>
      <c r="F71">
        <v>266</v>
      </c>
      <c r="G71">
        <v>253</v>
      </c>
      <c r="H71">
        <v>275</v>
      </c>
      <c r="I71">
        <v>292</v>
      </c>
      <c r="J71" s="2">
        <v>301</v>
      </c>
      <c r="L71" t="s">
        <v>65</v>
      </c>
      <c r="M71" s="6">
        <v>1.24</v>
      </c>
      <c r="N71">
        <v>1</v>
      </c>
      <c r="O71">
        <f t="shared" si="73"/>
        <v>61.503999999999998</v>
      </c>
      <c r="P71">
        <f t="shared" si="69"/>
        <v>65.596000000000004</v>
      </c>
      <c r="Q71">
        <f t="shared" si="74"/>
        <v>69.564000000000007</v>
      </c>
      <c r="R71">
        <f t="shared" si="70"/>
        <v>74.400000000000006</v>
      </c>
      <c r="S71">
        <f t="shared" si="75"/>
        <v>78.988</v>
      </c>
      <c r="T71">
        <f t="shared" si="71"/>
        <v>83.7</v>
      </c>
      <c r="U71">
        <f t="shared" si="76"/>
        <v>88.287999999999997</v>
      </c>
      <c r="X71" t="s">
        <v>65</v>
      </c>
      <c r="Y71" s="6">
        <v>1.24</v>
      </c>
      <c r="Z71" s="6">
        <v>18243.5</v>
      </c>
      <c r="AA71" s="6">
        <f t="shared" si="84"/>
        <v>0.46855095541401276</v>
      </c>
      <c r="AB71" s="6">
        <f t="shared" si="72"/>
        <v>0.56216295472884914</v>
      </c>
      <c r="AC71" s="6">
        <v>0.73580000000000001</v>
      </c>
      <c r="AD71" s="6">
        <f t="shared" si="77"/>
        <v>397.63476392767978</v>
      </c>
      <c r="AE71" s="6">
        <f t="shared" si="78"/>
        <v>424.09030265673908</v>
      </c>
      <c r="AF71" s="6">
        <f t="shared" si="79"/>
        <v>449.74415839400882</v>
      </c>
      <c r="AG71" s="6">
        <f t="shared" si="80"/>
        <v>481.00979507380623</v>
      </c>
      <c r="AH71" s="6">
        <f t="shared" si="81"/>
        <v>510.67206577002423</v>
      </c>
      <c r="AI71" s="6">
        <f t="shared" si="82"/>
        <v>541.13601945803202</v>
      </c>
      <c r="AJ71" s="6">
        <f t="shared" si="83"/>
        <v>570.79829015425003</v>
      </c>
    </row>
    <row r="72" spans="1:36" x14ac:dyDescent="0.25">
      <c r="A72" t="s">
        <v>67</v>
      </c>
      <c r="B72">
        <v>0.04</v>
      </c>
      <c r="C72">
        <v>7.0900000000000005E-2</v>
      </c>
      <c r="D72">
        <v>6</v>
      </c>
      <c r="E72">
        <v>6</v>
      </c>
      <c r="F72">
        <v>6</v>
      </c>
      <c r="G72">
        <v>5</v>
      </c>
      <c r="H72" s="2">
        <v>5</v>
      </c>
      <c r="I72" s="2">
        <v>5</v>
      </c>
      <c r="J72" s="2">
        <v>5</v>
      </c>
      <c r="L72" t="s">
        <v>66</v>
      </c>
      <c r="M72" s="6">
        <v>122.33</v>
      </c>
      <c r="N72">
        <v>1</v>
      </c>
      <c r="O72">
        <f t="shared" si="73"/>
        <v>6067.5680000000002</v>
      </c>
      <c r="P72">
        <f t="shared" si="69"/>
        <v>6471.2569999999996</v>
      </c>
      <c r="Q72">
        <f t="shared" si="74"/>
        <v>6862.7129999999997</v>
      </c>
      <c r="R72">
        <f t="shared" si="70"/>
        <v>7339.8</v>
      </c>
      <c r="S72">
        <f t="shared" si="75"/>
        <v>7792.4210000000003</v>
      </c>
      <c r="T72">
        <f t="shared" si="71"/>
        <v>8257.2749999999996</v>
      </c>
      <c r="U72">
        <f t="shared" si="76"/>
        <v>8709.8960000000006</v>
      </c>
      <c r="X72" t="s">
        <v>66</v>
      </c>
      <c r="Y72" s="6">
        <v>122.33</v>
      </c>
      <c r="Z72" s="6">
        <v>10298.9</v>
      </c>
      <c r="AA72" s="6">
        <v>1</v>
      </c>
      <c r="AB72" s="6">
        <v>1</v>
      </c>
      <c r="AC72" s="6">
        <v>0.45250000000000001</v>
      </c>
      <c r="AD72" s="6">
        <f t="shared" si="77"/>
        <v>42913.329747600008</v>
      </c>
      <c r="AE72" s="6">
        <f t="shared" si="78"/>
        <v>45768.450476775004</v>
      </c>
      <c r="AF72" s="6">
        <f t="shared" si="79"/>
        <v>48537.052395975006</v>
      </c>
      <c r="AG72" s="6">
        <f t="shared" si="80"/>
        <v>51911.285985000002</v>
      </c>
      <c r="AH72" s="6">
        <f t="shared" si="81"/>
        <v>55112.481954075003</v>
      </c>
      <c r="AI72" s="6">
        <f t="shared" si="82"/>
        <v>58400.196733124998</v>
      </c>
      <c r="AJ72" s="6">
        <f t="shared" si="83"/>
        <v>61601.392702200006</v>
      </c>
    </row>
    <row r="73" spans="1:36" x14ac:dyDescent="0.25">
      <c r="A73" t="s">
        <v>68</v>
      </c>
      <c r="B73">
        <v>2.84</v>
      </c>
      <c r="C73">
        <v>2.3109000000000002</v>
      </c>
      <c r="D73">
        <v>4</v>
      </c>
      <c r="E73">
        <v>4</v>
      </c>
      <c r="F73">
        <v>4</v>
      </c>
      <c r="G73">
        <v>4</v>
      </c>
      <c r="H73" s="2">
        <v>4</v>
      </c>
      <c r="I73" s="2">
        <v>4</v>
      </c>
      <c r="J73" s="2">
        <v>4</v>
      </c>
      <c r="L73" t="s">
        <v>67</v>
      </c>
      <c r="M73" s="6">
        <v>0.04</v>
      </c>
      <c r="N73">
        <v>1</v>
      </c>
      <c r="O73">
        <f t="shared" si="73"/>
        <v>1.9840000000000002</v>
      </c>
      <c r="P73">
        <f t="shared" si="69"/>
        <v>2.1160000000000001</v>
      </c>
      <c r="Q73">
        <f t="shared" si="74"/>
        <v>2.2440000000000002</v>
      </c>
      <c r="R73">
        <f t="shared" si="70"/>
        <v>2.4</v>
      </c>
      <c r="S73">
        <f t="shared" si="75"/>
        <v>2.548</v>
      </c>
      <c r="T73">
        <f t="shared" si="71"/>
        <v>2.7</v>
      </c>
      <c r="U73">
        <f t="shared" si="76"/>
        <v>2.8480000000000003</v>
      </c>
      <c r="X73" t="s">
        <v>67</v>
      </c>
      <c r="Y73" s="6">
        <v>0.04</v>
      </c>
      <c r="Z73" s="6">
        <v>144200</v>
      </c>
      <c r="AA73" s="6">
        <f t="shared" si="84"/>
        <v>3.7035134579823299</v>
      </c>
      <c r="AB73" s="6">
        <f t="shared" si="72"/>
        <v>2.4046715435140795</v>
      </c>
      <c r="AC73" s="6">
        <v>7.0900000000000005E-2</v>
      </c>
      <c r="AD73" s="6">
        <f t="shared" si="77"/>
        <v>5.2869188583169526</v>
      </c>
      <c r="AE73" s="6">
        <f t="shared" si="78"/>
        <v>5.6386695081646536</v>
      </c>
      <c r="AF73" s="6">
        <f t="shared" si="79"/>
        <v>5.9797610474109097</v>
      </c>
      <c r="AG73" s="6">
        <f t="shared" si="80"/>
        <v>6.3954663608672817</v>
      </c>
      <c r="AH73" s="6">
        <f t="shared" si="81"/>
        <v>6.7898534531207639</v>
      </c>
      <c r="AI73" s="6">
        <f t="shared" si="82"/>
        <v>7.1948996559756928</v>
      </c>
      <c r="AJ73" s="6">
        <f t="shared" si="83"/>
        <v>7.589286748229175</v>
      </c>
    </row>
    <row r="74" spans="1:36" x14ac:dyDescent="0.25">
      <c r="A74" t="s">
        <v>69</v>
      </c>
      <c r="B74">
        <v>0.62</v>
      </c>
      <c r="C74">
        <v>0.82250000000000001</v>
      </c>
      <c r="D74">
        <v>1</v>
      </c>
      <c r="E74">
        <v>1</v>
      </c>
      <c r="F74">
        <v>1</v>
      </c>
      <c r="G74">
        <v>2</v>
      </c>
      <c r="H74" s="2">
        <v>2</v>
      </c>
      <c r="I74" s="2">
        <v>2</v>
      </c>
      <c r="J74" s="2">
        <v>2</v>
      </c>
      <c r="L74" t="s">
        <v>68</v>
      </c>
      <c r="M74" s="6">
        <v>2.84</v>
      </c>
      <c r="N74">
        <v>1</v>
      </c>
      <c r="O74">
        <f t="shared" si="73"/>
        <v>140.864</v>
      </c>
      <c r="P74">
        <f t="shared" si="69"/>
        <v>150.23599999999999</v>
      </c>
      <c r="Q74">
        <f t="shared" si="74"/>
        <v>159.32399999999998</v>
      </c>
      <c r="R74">
        <f t="shared" si="70"/>
        <v>170.39999999999998</v>
      </c>
      <c r="S74">
        <f t="shared" si="75"/>
        <v>180.90799999999999</v>
      </c>
      <c r="T74">
        <f t="shared" si="71"/>
        <v>191.7</v>
      </c>
      <c r="U74">
        <f t="shared" si="76"/>
        <v>202.208</v>
      </c>
      <c r="X74" t="s">
        <v>68</v>
      </c>
      <c r="Y74" s="6">
        <v>2.84</v>
      </c>
      <c r="Z74" s="6">
        <v>11093.9</v>
      </c>
      <c r="AA74" s="6">
        <f t="shared" si="84"/>
        <v>0.2849265461269776</v>
      </c>
      <c r="AB74" s="6">
        <f>0.9579*AA74^0.703</f>
        <v>0.39627567237476763</v>
      </c>
      <c r="AC74" s="6">
        <v>2.3109000000000002</v>
      </c>
      <c r="AD74" s="6">
        <f t="shared" si="77"/>
        <v>2016.2183297619756</v>
      </c>
      <c r="AE74" s="6">
        <f t="shared" si="78"/>
        <v>2150.3618879921064</v>
      </c>
      <c r="AF74" s="6">
        <f t="shared" si="79"/>
        <v>2280.4404899122342</v>
      </c>
      <c r="AG74" s="6">
        <f t="shared" si="80"/>
        <v>2438.9737860023893</v>
      </c>
      <c r="AH74" s="6">
        <f t="shared" si="81"/>
        <v>2589.3771694725369</v>
      </c>
      <c r="AI74" s="6">
        <f t="shared" si="82"/>
        <v>2743.8455092526883</v>
      </c>
      <c r="AJ74" s="6">
        <f t="shared" si="83"/>
        <v>2894.2488927228355</v>
      </c>
    </row>
    <row r="75" spans="1:36" x14ac:dyDescent="0.25">
      <c r="A75" t="s">
        <v>70</v>
      </c>
      <c r="B75">
        <v>33.01</v>
      </c>
      <c r="C75">
        <v>0.73119999999999996</v>
      </c>
      <c r="D75">
        <v>13</v>
      </c>
      <c r="E75">
        <v>13</v>
      </c>
      <c r="F75">
        <v>13</v>
      </c>
      <c r="G75">
        <v>12</v>
      </c>
      <c r="H75" s="2">
        <v>12</v>
      </c>
      <c r="I75" s="2">
        <v>12</v>
      </c>
      <c r="J75" s="2">
        <v>12</v>
      </c>
      <c r="L75" t="s">
        <v>69</v>
      </c>
      <c r="M75" s="6">
        <v>0.62</v>
      </c>
      <c r="N75">
        <v>1</v>
      </c>
      <c r="O75">
        <f t="shared" si="73"/>
        <v>30.751999999999999</v>
      </c>
      <c r="P75">
        <f t="shared" si="69"/>
        <v>32.798000000000002</v>
      </c>
      <c r="Q75">
        <f t="shared" si="74"/>
        <v>34.782000000000004</v>
      </c>
      <c r="R75">
        <f t="shared" si="70"/>
        <v>37.200000000000003</v>
      </c>
      <c r="S75">
        <f t="shared" si="75"/>
        <v>39.494</v>
      </c>
      <c r="T75">
        <f t="shared" si="71"/>
        <v>41.85</v>
      </c>
      <c r="U75">
        <f t="shared" si="76"/>
        <v>44.143999999999998</v>
      </c>
      <c r="X75" t="s">
        <v>69</v>
      </c>
      <c r="Y75" s="6">
        <v>0.62</v>
      </c>
      <c r="Z75" s="6">
        <v>7186.4</v>
      </c>
      <c r="AA75" s="6">
        <v>1</v>
      </c>
      <c r="AB75" s="6">
        <v>1</v>
      </c>
      <c r="AC75" s="6">
        <v>0.82250000000000001</v>
      </c>
      <c r="AD75" s="6">
        <f t="shared" si="77"/>
        <v>395.33771760000002</v>
      </c>
      <c r="AE75" s="6">
        <f t="shared" si="78"/>
        <v>421.64042864999999</v>
      </c>
      <c r="AF75" s="6">
        <f t="shared" si="79"/>
        <v>447.14608785000007</v>
      </c>
      <c r="AG75" s="6">
        <f t="shared" si="80"/>
        <v>478.23111000000011</v>
      </c>
      <c r="AH75" s="6">
        <f t="shared" si="81"/>
        <v>507.72202845000004</v>
      </c>
      <c r="AI75" s="6">
        <f t="shared" si="82"/>
        <v>538.00999875000014</v>
      </c>
      <c r="AJ75" s="6">
        <f t="shared" si="83"/>
        <v>567.5009172</v>
      </c>
    </row>
    <row r="76" spans="1:36" x14ac:dyDescent="0.25">
      <c r="A76" t="s">
        <v>71</v>
      </c>
      <c r="B76">
        <v>53.26</v>
      </c>
      <c r="C76">
        <v>0.31569999999999998</v>
      </c>
      <c r="D76">
        <v>4</v>
      </c>
      <c r="E76">
        <v>4</v>
      </c>
      <c r="F76">
        <v>4</v>
      </c>
      <c r="G76">
        <v>4</v>
      </c>
      <c r="H76" s="2">
        <v>4</v>
      </c>
      <c r="I76" s="2">
        <v>4</v>
      </c>
      <c r="J76" s="2">
        <v>4</v>
      </c>
      <c r="L76" t="s">
        <v>70</v>
      </c>
      <c r="M76" s="6">
        <v>33.01</v>
      </c>
      <c r="N76">
        <v>1</v>
      </c>
      <c r="O76">
        <f t="shared" si="73"/>
        <v>1637.296</v>
      </c>
      <c r="P76">
        <f t="shared" si="69"/>
        <v>1746.2289999999998</v>
      </c>
      <c r="Q76">
        <f t="shared" si="74"/>
        <v>1851.8609999999999</v>
      </c>
      <c r="R76">
        <f t="shared" si="70"/>
        <v>1980.6</v>
      </c>
      <c r="S76">
        <f t="shared" si="75"/>
        <v>2102.7370000000001</v>
      </c>
      <c r="T76">
        <f t="shared" si="71"/>
        <v>2228.1749999999997</v>
      </c>
      <c r="U76">
        <f t="shared" si="76"/>
        <v>2350.3119999999999</v>
      </c>
      <c r="X76" t="s">
        <v>70</v>
      </c>
      <c r="Y76" s="6">
        <v>33.01</v>
      </c>
      <c r="Z76" s="6">
        <v>7239.9</v>
      </c>
      <c r="AA76" s="6">
        <f t="shared" si="84"/>
        <v>0.18594359975344155</v>
      </c>
      <c r="AB76" s="6">
        <f>0.9579*AA76^0.703</f>
        <v>0.29355885224379352</v>
      </c>
      <c r="AC76" s="6">
        <v>0.73119999999999996</v>
      </c>
      <c r="AD76" s="6">
        <f t="shared" si="77"/>
        <v>5493.1004719953116</v>
      </c>
      <c r="AE76" s="6">
        <f t="shared" si="78"/>
        <v>5858.5688501724189</v>
      </c>
      <c r="AF76" s="6">
        <f t="shared" si="79"/>
        <v>6212.9624290108268</v>
      </c>
      <c r="AG76" s="6">
        <f t="shared" si="80"/>
        <v>6644.8796032201353</v>
      </c>
      <c r="AH76" s="6">
        <f t="shared" si="81"/>
        <v>7054.6471787520441</v>
      </c>
      <c r="AI76" s="6">
        <f t="shared" si="82"/>
        <v>7475.4895536226513</v>
      </c>
      <c r="AJ76" s="6">
        <f t="shared" si="83"/>
        <v>7885.2571291545601</v>
      </c>
    </row>
    <row r="77" spans="1:36" x14ac:dyDescent="0.25">
      <c r="A77" t="s">
        <v>72</v>
      </c>
      <c r="B77">
        <v>2.2999999999999998</v>
      </c>
      <c r="C77">
        <v>0.48980000000000001</v>
      </c>
      <c r="D77">
        <v>2</v>
      </c>
      <c r="E77">
        <v>2</v>
      </c>
      <c r="F77">
        <v>2</v>
      </c>
      <c r="G77">
        <v>2</v>
      </c>
      <c r="H77" s="2">
        <v>2</v>
      </c>
      <c r="I77" s="2">
        <v>2</v>
      </c>
      <c r="J77" s="2">
        <v>2</v>
      </c>
      <c r="L77" t="s">
        <v>71</v>
      </c>
      <c r="M77" s="6">
        <v>53.26</v>
      </c>
      <c r="N77">
        <v>1</v>
      </c>
      <c r="O77">
        <f t="shared" si="73"/>
        <v>2641.6959999999999</v>
      </c>
      <c r="P77">
        <f t="shared" si="69"/>
        <v>2817.4539999999997</v>
      </c>
      <c r="Q77">
        <f t="shared" si="74"/>
        <v>2987.886</v>
      </c>
      <c r="R77">
        <f t="shared" si="70"/>
        <v>3195.6</v>
      </c>
      <c r="S77">
        <f t="shared" si="75"/>
        <v>3392.6619999999998</v>
      </c>
      <c r="T77">
        <f t="shared" si="71"/>
        <v>3595.0499999999997</v>
      </c>
      <c r="U77">
        <f t="shared" si="76"/>
        <v>3792.1120000000001</v>
      </c>
      <c r="X77" t="s">
        <v>71</v>
      </c>
      <c r="Y77" s="6">
        <v>53.26</v>
      </c>
      <c r="Z77" s="6">
        <v>4613.3</v>
      </c>
      <c r="AA77" s="6">
        <f t="shared" si="84"/>
        <v>0.11848417916581057</v>
      </c>
      <c r="AB77" s="6">
        <f>0.9579*AA77^0.703</f>
        <v>0.21384712174335194</v>
      </c>
      <c r="AC77" s="6">
        <v>0.31569999999999998</v>
      </c>
      <c r="AD77" s="6">
        <f t="shared" si="77"/>
        <v>2787.5316542833211</v>
      </c>
      <c r="AE77" s="6">
        <f t="shared" si="78"/>
        <v>2972.9924296691061</v>
      </c>
      <c r="AF77" s="6">
        <f t="shared" si="79"/>
        <v>3152.8331815583533</v>
      </c>
      <c r="AG77" s="6">
        <f t="shared" si="80"/>
        <v>3372.0140979233724</v>
      </c>
      <c r="AH77" s="6">
        <f t="shared" si="81"/>
        <v>3579.954967295314</v>
      </c>
      <c r="AI77" s="6">
        <f t="shared" si="82"/>
        <v>3793.5158601637941</v>
      </c>
      <c r="AJ77" s="6">
        <f t="shared" si="83"/>
        <v>4001.4567295357356</v>
      </c>
    </row>
    <row r="78" spans="1:36" x14ac:dyDescent="0.25">
      <c r="A78" t="s">
        <v>73</v>
      </c>
      <c r="B78">
        <v>16.760000000000002</v>
      </c>
      <c r="C78">
        <v>0.4133</v>
      </c>
      <c r="D78">
        <v>205</v>
      </c>
      <c r="E78">
        <v>216</v>
      </c>
      <c r="F78">
        <v>198</v>
      </c>
      <c r="G78">
        <v>193</v>
      </c>
      <c r="H78">
        <v>216</v>
      </c>
      <c r="I78">
        <v>210</v>
      </c>
      <c r="J78" s="2">
        <v>210</v>
      </c>
      <c r="L78" t="s">
        <v>72</v>
      </c>
      <c r="M78" s="6">
        <v>2.2999999999999998</v>
      </c>
      <c r="N78">
        <v>1</v>
      </c>
      <c r="O78">
        <f t="shared" si="73"/>
        <v>114.08</v>
      </c>
      <c r="P78">
        <f>52.9*M78</f>
        <v>121.66999999999999</v>
      </c>
      <c r="Q78">
        <f t="shared" si="74"/>
        <v>129.03</v>
      </c>
      <c r="R78">
        <f>60*M78</f>
        <v>138</v>
      </c>
      <c r="S78">
        <f t="shared" si="75"/>
        <v>146.51</v>
      </c>
      <c r="T78">
        <f>67.5*M78</f>
        <v>155.25</v>
      </c>
      <c r="U78">
        <f t="shared" si="76"/>
        <v>163.76</v>
      </c>
      <c r="X78" t="s">
        <v>72</v>
      </c>
      <c r="Y78" s="6">
        <v>2.2999999999999998</v>
      </c>
      <c r="Z78" s="6">
        <v>9578.4</v>
      </c>
      <c r="AA78" s="6">
        <f t="shared" si="84"/>
        <v>0.24600369837682351</v>
      </c>
      <c r="AB78" s="6">
        <f>0.9579*AA78^0.703</f>
        <v>0.35739802113840735</v>
      </c>
      <c r="AC78" s="6">
        <v>0.48980000000000001</v>
      </c>
      <c r="AD78" s="6">
        <f t="shared" si="77"/>
        <v>312.13280476362746</v>
      </c>
      <c r="AE78" s="6">
        <f t="shared" si="78"/>
        <v>332.89970508056234</v>
      </c>
      <c r="AF78" s="6">
        <f t="shared" si="79"/>
        <v>353.03730538789318</v>
      </c>
      <c r="AG78" s="6">
        <f t="shared" si="80"/>
        <v>377.58000576245257</v>
      </c>
      <c r="AH78" s="6">
        <f t="shared" si="81"/>
        <v>400.86410611780377</v>
      </c>
      <c r="AI78" s="6">
        <f t="shared" si="82"/>
        <v>424.77750648275912</v>
      </c>
      <c r="AJ78" s="6">
        <f t="shared" si="83"/>
        <v>448.06160683811038</v>
      </c>
    </row>
    <row r="79" spans="1:36" x14ac:dyDescent="0.25">
      <c r="A79" t="s">
        <v>74</v>
      </c>
      <c r="B79">
        <v>4.51</v>
      </c>
      <c r="C79">
        <v>0.19769999999999999</v>
      </c>
      <c r="D79">
        <v>48</v>
      </c>
      <c r="E79">
        <v>50</v>
      </c>
      <c r="F79">
        <v>50</v>
      </c>
      <c r="G79" s="2">
        <v>51</v>
      </c>
      <c r="H79">
        <v>51</v>
      </c>
      <c r="I79" s="3">
        <v>60</v>
      </c>
      <c r="J79" s="3">
        <v>60</v>
      </c>
      <c r="L79" t="s">
        <v>73</v>
      </c>
      <c r="M79" s="6">
        <v>16.760000000000002</v>
      </c>
      <c r="O79">
        <v>822.91600000000005</v>
      </c>
      <c r="P79">
        <v>838.00000000000011</v>
      </c>
      <c r="Q79">
        <v>925.99000000000012</v>
      </c>
      <c r="R79">
        <v>992.52720000000011</v>
      </c>
      <c r="S79">
        <v>1059.0644</v>
      </c>
      <c r="T79">
        <v>1125.6016</v>
      </c>
      <c r="U79">
        <v>1192.1387999999999</v>
      </c>
      <c r="X79" t="s">
        <v>73</v>
      </c>
      <c r="Y79" s="6">
        <v>16.760000000000002</v>
      </c>
      <c r="Z79" s="6" t="s">
        <v>119</v>
      </c>
      <c r="AA79" s="6">
        <v>1</v>
      </c>
      <c r="AB79" s="6">
        <v>1</v>
      </c>
      <c r="AC79" s="6">
        <v>0.4133</v>
      </c>
      <c r="AD79" s="6">
        <f t="shared" si="77"/>
        <v>5315.9377871640008</v>
      </c>
      <c r="AE79" s="6">
        <f t="shared" si="78"/>
        <v>5413.3786020000007</v>
      </c>
      <c r="AF79" s="6">
        <f t="shared" si="79"/>
        <v>5981.783355210001</v>
      </c>
      <c r="AG79" s="6">
        <f t="shared" si="80"/>
        <v>6411.6056162088007</v>
      </c>
      <c r="AH79" s="6">
        <f t="shared" si="81"/>
        <v>6841.4278772075995</v>
      </c>
      <c r="AI79" s="6">
        <f t="shared" si="82"/>
        <v>7271.2501382063992</v>
      </c>
      <c r="AJ79" s="6">
        <f t="shared" si="83"/>
        <v>7701.0723992051999</v>
      </c>
    </row>
    <row r="80" spans="1:36" x14ac:dyDescent="0.25">
      <c r="A80" t="s">
        <v>75</v>
      </c>
      <c r="B80">
        <v>6.08</v>
      </c>
      <c r="C80">
        <v>0.47210000000000002</v>
      </c>
      <c r="D80">
        <v>1</v>
      </c>
      <c r="E80">
        <v>1</v>
      </c>
      <c r="F80">
        <v>1</v>
      </c>
      <c r="G80">
        <v>1</v>
      </c>
      <c r="H80" s="2">
        <v>1</v>
      </c>
      <c r="I80" s="2">
        <v>1</v>
      </c>
      <c r="J80" s="2">
        <v>1</v>
      </c>
      <c r="L80" t="s">
        <v>74</v>
      </c>
      <c r="M80" s="6">
        <v>4.51</v>
      </c>
      <c r="N80">
        <v>1</v>
      </c>
      <c r="O80">
        <f>49.6*M80</f>
        <v>223.696</v>
      </c>
      <c r="P80">
        <f t="shared" ref="P80:P86" si="85">52.9*M80</f>
        <v>238.57899999999998</v>
      </c>
      <c r="Q80">
        <f>56.1*M80</f>
        <v>253.011</v>
      </c>
      <c r="R80">
        <f t="shared" ref="R80:R86" si="86">60*M80</f>
        <v>270.59999999999997</v>
      </c>
      <c r="S80">
        <f>63.7*M80</f>
        <v>287.28699999999998</v>
      </c>
      <c r="T80">
        <f t="shared" ref="T80:T86" si="87">67.5*M80</f>
        <v>304.42500000000001</v>
      </c>
      <c r="U80">
        <f>71.2*M80</f>
        <v>321.11200000000002</v>
      </c>
      <c r="X80" t="s">
        <v>74</v>
      </c>
      <c r="Y80" s="6">
        <v>4.51</v>
      </c>
      <c r="Z80" s="6">
        <v>36169.4</v>
      </c>
      <c r="AA80" s="6">
        <f t="shared" si="84"/>
        <v>0.9289449352784056</v>
      </c>
      <c r="AB80" s="6">
        <f t="shared" ref="AB80:AB89" si="88">0.9579*AA80^0.703</f>
        <v>0.90953019813799429</v>
      </c>
      <c r="AC80" s="6">
        <v>0.19769999999999999</v>
      </c>
      <c r="AD80" s="6">
        <f t="shared" si="77"/>
        <v>628.69642202789851</v>
      </c>
      <c r="AE80" s="6">
        <f t="shared" si="78"/>
        <v>670.52501462249654</v>
      </c>
      <c r="AF80" s="6">
        <f t="shared" si="79"/>
        <v>711.08607410816751</v>
      </c>
      <c r="AG80" s="6">
        <f t="shared" si="80"/>
        <v>760.51986535632886</v>
      </c>
      <c r="AH80" s="6">
        <f t="shared" si="81"/>
        <v>807.41859038663586</v>
      </c>
      <c r="AI80" s="6">
        <f t="shared" si="82"/>
        <v>855.58484852587014</v>
      </c>
      <c r="AJ80" s="6">
        <f t="shared" si="83"/>
        <v>902.48357355617713</v>
      </c>
    </row>
    <row r="81" spans="1:36" x14ac:dyDescent="0.25">
      <c r="A81" t="s">
        <v>76</v>
      </c>
      <c r="B81">
        <v>3.63</v>
      </c>
      <c r="C81">
        <v>0.9365</v>
      </c>
      <c r="D81">
        <v>16</v>
      </c>
      <c r="E81">
        <v>16</v>
      </c>
      <c r="F81">
        <v>16</v>
      </c>
      <c r="G81">
        <v>16</v>
      </c>
      <c r="H81" s="2">
        <v>16</v>
      </c>
      <c r="I81" s="2">
        <v>16</v>
      </c>
      <c r="J81" s="2">
        <v>16</v>
      </c>
      <c r="L81" t="s">
        <v>75</v>
      </c>
      <c r="M81" s="6">
        <v>6.08</v>
      </c>
      <c r="N81">
        <v>1</v>
      </c>
      <c r="O81">
        <f t="shared" ref="O81:O87" si="89">49.6*M81</f>
        <v>301.56800000000004</v>
      </c>
      <c r="P81">
        <f t="shared" si="85"/>
        <v>321.63200000000001</v>
      </c>
      <c r="Q81">
        <f t="shared" ref="Q81:Q87" si="90">56.1*M81</f>
        <v>341.08800000000002</v>
      </c>
      <c r="R81">
        <f t="shared" si="86"/>
        <v>364.8</v>
      </c>
      <c r="S81">
        <f t="shared" ref="S81:S87" si="91">63.7*M81</f>
        <v>387.29600000000005</v>
      </c>
      <c r="T81">
        <f t="shared" si="87"/>
        <v>410.4</v>
      </c>
      <c r="U81">
        <f t="shared" ref="U81:U87" si="92">71.2*M81</f>
        <v>432.89600000000002</v>
      </c>
      <c r="X81" t="s">
        <v>75</v>
      </c>
      <c r="Y81" s="6">
        <v>6.08</v>
      </c>
      <c r="Z81" s="6">
        <v>4779.8</v>
      </c>
      <c r="AA81" s="6">
        <f t="shared" si="84"/>
        <v>0.12276042736798849</v>
      </c>
      <c r="AB81" s="6">
        <f t="shared" si="88"/>
        <v>0.21924425526433297</v>
      </c>
      <c r="AC81" s="6">
        <v>0.47210000000000002</v>
      </c>
      <c r="AD81" s="6">
        <f t="shared" si="77"/>
        <v>487.87263253352876</v>
      </c>
      <c r="AE81" s="6">
        <f t="shared" si="78"/>
        <v>520.33190042386434</v>
      </c>
      <c r="AF81" s="6">
        <f t="shared" si="79"/>
        <v>551.80755413570478</v>
      </c>
      <c r="AG81" s="6">
        <f t="shared" si="80"/>
        <v>590.16850709701055</v>
      </c>
      <c r="AH81" s="6">
        <f t="shared" si="81"/>
        <v>626.56223170132625</v>
      </c>
      <c r="AI81" s="6">
        <f t="shared" si="82"/>
        <v>663.93957048413688</v>
      </c>
      <c r="AJ81" s="6">
        <f t="shared" si="83"/>
        <v>700.33329508845259</v>
      </c>
    </row>
    <row r="82" spans="1:36" x14ac:dyDescent="0.25">
      <c r="A82" t="s">
        <v>77</v>
      </c>
      <c r="B82">
        <v>182.14</v>
      </c>
      <c r="C82">
        <v>0.47339999999999999</v>
      </c>
      <c r="D82">
        <v>42</v>
      </c>
      <c r="E82" s="2">
        <v>42</v>
      </c>
      <c r="F82" s="2">
        <v>41</v>
      </c>
      <c r="G82">
        <v>40</v>
      </c>
      <c r="H82" s="2">
        <v>40</v>
      </c>
      <c r="I82" s="2">
        <v>39</v>
      </c>
      <c r="J82" s="2">
        <v>39</v>
      </c>
      <c r="L82" t="s">
        <v>130</v>
      </c>
      <c r="M82" s="6">
        <v>5.08</v>
      </c>
      <c r="N82">
        <v>1</v>
      </c>
      <c r="O82">
        <f t="shared" si="89"/>
        <v>251.96800000000002</v>
      </c>
      <c r="P82">
        <f t="shared" si="85"/>
        <v>268.73199999999997</v>
      </c>
      <c r="Q82">
        <f t="shared" si="90"/>
        <v>284.988</v>
      </c>
      <c r="R82">
        <f t="shared" si="86"/>
        <v>304.8</v>
      </c>
      <c r="S82">
        <f t="shared" si="91"/>
        <v>323.596</v>
      </c>
      <c r="T82">
        <f t="shared" si="87"/>
        <v>342.9</v>
      </c>
      <c r="U82">
        <f t="shared" si="92"/>
        <v>361.69600000000003</v>
      </c>
      <c r="X82" t="s">
        <v>130</v>
      </c>
      <c r="Y82" s="6">
        <v>5.08</v>
      </c>
      <c r="Z82" s="6">
        <v>102910.39999999999</v>
      </c>
      <c r="AA82" s="6">
        <f t="shared" si="84"/>
        <v>2.6430655434559274</v>
      </c>
      <c r="AB82" s="6">
        <f t="shared" si="88"/>
        <v>1.8969769339423674</v>
      </c>
      <c r="AC82" s="6">
        <v>2.2000000000000001E-3</v>
      </c>
      <c r="AD82" s="6">
        <f t="shared" si="77"/>
        <v>16.435733767973431</v>
      </c>
      <c r="AE82" s="6">
        <f t="shared" si="78"/>
        <v>17.529240248503918</v>
      </c>
      <c r="AF82" s="6">
        <f t="shared" si="79"/>
        <v>18.589610169018332</v>
      </c>
      <c r="AG82" s="6">
        <f t="shared" si="80"/>
        <v>19.88193600964528</v>
      </c>
      <c r="AH82" s="6">
        <f t="shared" si="81"/>
        <v>21.107988730240073</v>
      </c>
      <c r="AI82" s="6">
        <f t="shared" si="82"/>
        <v>22.367178010850939</v>
      </c>
      <c r="AJ82" s="6">
        <f t="shared" si="83"/>
        <v>23.593230731445733</v>
      </c>
    </row>
    <row r="83" spans="1:36" x14ac:dyDescent="0.25">
      <c r="A83" t="s">
        <v>78</v>
      </c>
      <c r="B83">
        <v>3.86</v>
      </c>
      <c r="C83">
        <v>0.27679999999999999</v>
      </c>
      <c r="D83">
        <v>12</v>
      </c>
      <c r="E83">
        <v>12</v>
      </c>
      <c r="F83">
        <v>12</v>
      </c>
      <c r="G83">
        <v>11</v>
      </c>
      <c r="H83" s="2">
        <v>11</v>
      </c>
      <c r="I83" s="2">
        <v>11</v>
      </c>
      <c r="J83" s="2">
        <v>11</v>
      </c>
      <c r="L83" t="s">
        <v>76</v>
      </c>
      <c r="M83" s="6">
        <v>3.63</v>
      </c>
      <c r="N83">
        <v>1</v>
      </c>
      <c r="O83">
        <f t="shared" si="89"/>
        <v>180.048</v>
      </c>
      <c r="P83">
        <f t="shared" si="85"/>
        <v>192.02699999999999</v>
      </c>
      <c r="Q83">
        <f t="shared" si="90"/>
        <v>203.643</v>
      </c>
      <c r="R83">
        <f t="shared" si="86"/>
        <v>217.79999999999998</v>
      </c>
      <c r="S83">
        <f t="shared" si="91"/>
        <v>231.23099999999999</v>
      </c>
      <c r="T83">
        <f t="shared" si="87"/>
        <v>245.02500000000001</v>
      </c>
      <c r="U83">
        <f t="shared" si="92"/>
        <v>258.45600000000002</v>
      </c>
      <c r="X83" t="s">
        <v>76</v>
      </c>
      <c r="Y83" s="6">
        <v>3.63</v>
      </c>
      <c r="Z83" s="6">
        <v>43386.3</v>
      </c>
      <c r="AA83" s="6">
        <f t="shared" si="84"/>
        <v>1.1142978220669817</v>
      </c>
      <c r="AB83" s="6">
        <f t="shared" si="88"/>
        <v>1.0336227850217827</v>
      </c>
      <c r="AC83" s="6">
        <v>0.9365</v>
      </c>
      <c r="AD83" s="6">
        <f t="shared" si="77"/>
        <v>2724.0629256963225</v>
      </c>
      <c r="AE83" s="6">
        <f t="shared" si="78"/>
        <v>2905.3009832527309</v>
      </c>
      <c r="AF83" s="6">
        <f t="shared" si="79"/>
        <v>3081.0469784589454</v>
      </c>
      <c r="AG83" s="6">
        <f t="shared" si="80"/>
        <v>3295.2374101165192</v>
      </c>
      <c r="AH83" s="6">
        <f t="shared" si="81"/>
        <v>3498.4437170737046</v>
      </c>
      <c r="AI83" s="6">
        <f t="shared" si="82"/>
        <v>3707.1420863810845</v>
      </c>
      <c r="AJ83" s="6">
        <f t="shared" si="83"/>
        <v>3910.3483933382699</v>
      </c>
    </row>
    <row r="84" spans="1:36" x14ac:dyDescent="0.25">
      <c r="A84" t="s">
        <v>79</v>
      </c>
      <c r="B84">
        <v>6.8</v>
      </c>
      <c r="C84">
        <v>0</v>
      </c>
      <c r="D84">
        <v>2</v>
      </c>
      <c r="E84">
        <v>2</v>
      </c>
      <c r="F84">
        <v>2</v>
      </c>
      <c r="G84">
        <v>2</v>
      </c>
      <c r="H84" s="2">
        <v>2</v>
      </c>
      <c r="I84" s="2">
        <v>2</v>
      </c>
      <c r="J84" s="2">
        <v>2</v>
      </c>
      <c r="L84" t="s">
        <v>77</v>
      </c>
      <c r="M84" s="6">
        <v>182.14</v>
      </c>
      <c r="N84">
        <v>1</v>
      </c>
      <c r="O84">
        <f t="shared" si="89"/>
        <v>9034.1440000000002</v>
      </c>
      <c r="P84">
        <f t="shared" si="85"/>
        <v>9635.2059999999983</v>
      </c>
      <c r="Q84">
        <f t="shared" si="90"/>
        <v>10218.054</v>
      </c>
      <c r="R84">
        <f t="shared" si="86"/>
        <v>10928.4</v>
      </c>
      <c r="S84">
        <f t="shared" si="91"/>
        <v>11602.317999999999</v>
      </c>
      <c r="T84">
        <f t="shared" si="87"/>
        <v>12294.449999999999</v>
      </c>
      <c r="U84">
        <f t="shared" si="92"/>
        <v>12968.368</v>
      </c>
      <c r="X84" t="s">
        <v>77</v>
      </c>
      <c r="Y84" s="6">
        <v>182.14</v>
      </c>
      <c r="Z84" s="6">
        <v>4619.7</v>
      </c>
      <c r="AA84" s="6">
        <f t="shared" si="84"/>
        <v>0.11864855146907746</v>
      </c>
      <c r="AB84" s="6">
        <f t="shared" si="88"/>
        <v>0.21405563687901208</v>
      </c>
      <c r="AC84" s="6">
        <v>0.47339999999999999</v>
      </c>
      <c r="AD84" s="6">
        <f t="shared" si="77"/>
        <v>14308.724084506361</v>
      </c>
      <c r="AE84" s="6">
        <f t="shared" si="78"/>
        <v>15260.715807870691</v>
      </c>
      <c r="AF84" s="6">
        <f t="shared" si="79"/>
        <v>16183.859297193685</v>
      </c>
      <c r="AG84" s="6">
        <f t="shared" si="80"/>
        <v>17308.940424806078</v>
      </c>
      <c r="AH84" s="6">
        <f t="shared" si="81"/>
        <v>18376.325084335789</v>
      </c>
      <c r="AI84" s="6">
        <f t="shared" si="82"/>
        <v>19472.557977906839</v>
      </c>
      <c r="AJ84" s="6">
        <f t="shared" si="83"/>
        <v>20539.94263743655</v>
      </c>
    </row>
    <row r="85" spans="1:36" x14ac:dyDescent="0.25">
      <c r="A85" t="s">
        <v>80</v>
      </c>
      <c r="B85">
        <v>98.39</v>
      </c>
      <c r="C85">
        <v>0.52669999999999995</v>
      </c>
      <c r="D85">
        <v>31</v>
      </c>
      <c r="E85">
        <v>31</v>
      </c>
      <c r="F85">
        <v>31</v>
      </c>
      <c r="G85">
        <v>31</v>
      </c>
      <c r="H85" s="2">
        <v>31</v>
      </c>
      <c r="I85" s="2">
        <v>31</v>
      </c>
      <c r="J85" s="2">
        <v>31</v>
      </c>
      <c r="L85" t="s">
        <v>78</v>
      </c>
      <c r="M85" s="6">
        <v>3.86</v>
      </c>
      <c r="N85">
        <v>1</v>
      </c>
      <c r="O85">
        <f t="shared" si="89"/>
        <v>191.45599999999999</v>
      </c>
      <c r="P85">
        <f t="shared" si="85"/>
        <v>204.19399999999999</v>
      </c>
      <c r="Q85">
        <f t="shared" si="90"/>
        <v>216.54599999999999</v>
      </c>
      <c r="R85">
        <f t="shared" si="86"/>
        <v>231.6</v>
      </c>
      <c r="S85">
        <f t="shared" si="91"/>
        <v>245.88200000000001</v>
      </c>
      <c r="T85">
        <f t="shared" si="87"/>
        <v>260.55</v>
      </c>
      <c r="U85">
        <f t="shared" si="92"/>
        <v>274.83199999999999</v>
      </c>
      <c r="X85" t="s">
        <v>78</v>
      </c>
      <c r="Y85" s="6">
        <v>3.86</v>
      </c>
      <c r="Z85" s="6">
        <v>19721.900000000001</v>
      </c>
      <c r="AA85" s="6">
        <f t="shared" si="84"/>
        <v>0.50652095746866654</v>
      </c>
      <c r="AB85" s="6">
        <f t="shared" si="88"/>
        <v>0.59381636056876064</v>
      </c>
      <c r="AC85" s="6">
        <v>0.27679999999999999</v>
      </c>
      <c r="AD85" s="6">
        <f t="shared" si="77"/>
        <v>491.86532123505123</v>
      </c>
      <c r="AE85" s="6">
        <f t="shared" si="78"/>
        <v>524.59023172044783</v>
      </c>
      <c r="AF85" s="6">
        <f t="shared" si="79"/>
        <v>556.32347825174145</v>
      </c>
      <c r="AG85" s="6">
        <f t="shared" si="80"/>
        <v>594.99837246175548</v>
      </c>
      <c r="AH85" s="6">
        <f t="shared" si="81"/>
        <v>631.68993876356376</v>
      </c>
      <c r="AI85" s="6">
        <f t="shared" si="82"/>
        <v>669.37316901947497</v>
      </c>
      <c r="AJ85" s="6">
        <f t="shared" si="83"/>
        <v>706.06473532128325</v>
      </c>
    </row>
    <row r="86" spans="1:36" x14ac:dyDescent="0.25">
      <c r="A86" t="s">
        <v>81</v>
      </c>
      <c r="B86">
        <v>38.22</v>
      </c>
      <c r="C86">
        <v>1.1960999999999999</v>
      </c>
      <c r="D86">
        <v>180</v>
      </c>
      <c r="E86">
        <v>185</v>
      </c>
      <c r="F86">
        <v>210</v>
      </c>
      <c r="G86">
        <v>259</v>
      </c>
      <c r="H86">
        <v>252</v>
      </c>
      <c r="I86">
        <v>292</v>
      </c>
      <c r="J86" s="2">
        <v>310</v>
      </c>
      <c r="L86" t="s">
        <v>79</v>
      </c>
      <c r="M86" s="6">
        <v>6.8</v>
      </c>
      <c r="N86">
        <v>1</v>
      </c>
      <c r="O86">
        <f t="shared" si="89"/>
        <v>337.28</v>
      </c>
      <c r="P86">
        <f t="shared" si="85"/>
        <v>359.71999999999997</v>
      </c>
      <c r="Q86">
        <f t="shared" si="90"/>
        <v>381.48</v>
      </c>
      <c r="R86">
        <f t="shared" si="86"/>
        <v>408</v>
      </c>
      <c r="S86">
        <f t="shared" si="91"/>
        <v>433.16</v>
      </c>
      <c r="T86">
        <f t="shared" si="87"/>
        <v>459</v>
      </c>
      <c r="U86">
        <f t="shared" si="92"/>
        <v>484.16</v>
      </c>
      <c r="X86" t="s">
        <v>79</v>
      </c>
      <c r="Y86" s="6">
        <v>6.8</v>
      </c>
      <c r="Z86" s="6">
        <v>8514.1</v>
      </c>
      <c r="AA86" s="6">
        <f t="shared" si="84"/>
        <v>0.21866909800698583</v>
      </c>
      <c r="AB86" s="6">
        <f t="shared" si="88"/>
        <v>0.32899608122553115</v>
      </c>
      <c r="AC86" s="6">
        <v>0</v>
      </c>
      <c r="AD86" s="6">
        <f t="shared" si="77"/>
        <v>0</v>
      </c>
      <c r="AE86" s="6">
        <f t="shared" si="78"/>
        <v>0</v>
      </c>
      <c r="AF86" s="6">
        <f t="shared" si="79"/>
        <v>0</v>
      </c>
      <c r="AG86" s="6">
        <f t="shared" si="80"/>
        <v>0</v>
      </c>
      <c r="AH86" s="6">
        <f t="shared" si="81"/>
        <v>0</v>
      </c>
      <c r="AI86" s="6">
        <f t="shared" si="82"/>
        <v>0</v>
      </c>
      <c r="AJ86" s="6">
        <f t="shared" si="83"/>
        <v>0</v>
      </c>
    </row>
    <row r="87" spans="1:36" x14ac:dyDescent="0.25">
      <c r="A87" t="s">
        <v>82</v>
      </c>
      <c r="B87">
        <v>10.61</v>
      </c>
      <c r="C87">
        <v>0.40010000000000001</v>
      </c>
      <c r="D87">
        <v>104</v>
      </c>
      <c r="E87">
        <v>104</v>
      </c>
      <c r="F87">
        <v>104</v>
      </c>
      <c r="G87">
        <v>105</v>
      </c>
      <c r="H87" s="2">
        <v>105</v>
      </c>
      <c r="I87" s="2">
        <v>105</v>
      </c>
      <c r="J87" s="2">
        <v>105</v>
      </c>
      <c r="L87" t="s">
        <v>80</v>
      </c>
      <c r="M87" s="6">
        <v>98.39</v>
      </c>
      <c r="N87">
        <v>1</v>
      </c>
      <c r="O87">
        <f t="shared" si="89"/>
        <v>4880.1440000000002</v>
      </c>
      <c r="P87">
        <f>52.9*M87</f>
        <v>5204.8310000000001</v>
      </c>
      <c r="Q87">
        <f t="shared" si="90"/>
        <v>5519.6790000000001</v>
      </c>
      <c r="R87">
        <f>60*M87</f>
        <v>5903.4</v>
      </c>
      <c r="S87">
        <f t="shared" si="91"/>
        <v>6267.4430000000002</v>
      </c>
      <c r="T87">
        <f>67.5*M87</f>
        <v>6641.3249999999998</v>
      </c>
      <c r="U87">
        <f t="shared" si="92"/>
        <v>7005.3680000000004</v>
      </c>
      <c r="X87" t="s">
        <v>80</v>
      </c>
      <c r="Y87" s="6">
        <v>98.39</v>
      </c>
      <c r="Z87" s="6">
        <v>6526.7</v>
      </c>
      <c r="AA87" s="6">
        <f t="shared" si="84"/>
        <v>0.16762636120813643</v>
      </c>
      <c r="AB87" s="6">
        <f t="shared" si="88"/>
        <v>0.27291840374763415</v>
      </c>
      <c r="AC87" s="6">
        <v>0.52669999999999995</v>
      </c>
      <c r="AD87" s="6">
        <f t="shared" si="77"/>
        <v>10964.472835790189</v>
      </c>
      <c r="AE87" s="6">
        <f t="shared" si="78"/>
        <v>11693.963972042362</v>
      </c>
      <c r="AF87" s="6">
        <f t="shared" si="79"/>
        <v>12401.349316286889</v>
      </c>
      <c r="AG87" s="6">
        <f t="shared" si="80"/>
        <v>13263.475204584909</v>
      </c>
      <c r="AH87" s="6">
        <f t="shared" si="81"/>
        <v>14081.389508867645</v>
      </c>
      <c r="AI87" s="6">
        <f t="shared" si="82"/>
        <v>14921.409605158022</v>
      </c>
      <c r="AJ87" s="6">
        <f t="shared" si="83"/>
        <v>15739.32390944076</v>
      </c>
    </row>
    <row r="88" spans="1:36" x14ac:dyDescent="0.25">
      <c r="A88" t="s">
        <v>83</v>
      </c>
      <c r="B88">
        <v>2.169</v>
      </c>
      <c r="C88">
        <v>0.59630000000000005</v>
      </c>
      <c r="D88">
        <v>25</v>
      </c>
      <c r="E88" s="2">
        <v>23</v>
      </c>
      <c r="F88" s="2">
        <v>21</v>
      </c>
      <c r="G88">
        <v>20</v>
      </c>
      <c r="H88" s="2">
        <v>20</v>
      </c>
      <c r="I88" s="2">
        <v>20</v>
      </c>
      <c r="J88" s="2">
        <v>20</v>
      </c>
      <c r="L88" t="s">
        <v>81</v>
      </c>
      <c r="M88" s="6">
        <v>38.22</v>
      </c>
      <c r="O88">
        <v>554.18999999999994</v>
      </c>
      <c r="P88">
        <v>676.49399999999991</v>
      </c>
      <c r="Q88">
        <v>684.13799999999992</v>
      </c>
      <c r="R88">
        <v>768.22199999999998</v>
      </c>
      <c r="S88">
        <v>833.19600000000003</v>
      </c>
      <c r="T88">
        <v>898.17</v>
      </c>
      <c r="U88">
        <v>963.14400000000012</v>
      </c>
      <c r="X88" t="s">
        <v>81</v>
      </c>
      <c r="Y88" s="6">
        <v>38.22</v>
      </c>
      <c r="Z88" s="6" t="s">
        <v>119</v>
      </c>
      <c r="AA88" s="6">
        <v>1</v>
      </c>
      <c r="AB88" s="6">
        <v>1</v>
      </c>
      <c r="AC88" s="6">
        <v>1.1960999999999999</v>
      </c>
      <c r="AD88" s="6">
        <f t="shared" si="77"/>
        <v>10360.60588017</v>
      </c>
      <c r="AE88" s="6">
        <f t="shared" si="78"/>
        <v>12647.084419241997</v>
      </c>
      <c r="AF88" s="6">
        <f t="shared" si="79"/>
        <v>12789.989327933998</v>
      </c>
      <c r="AG88" s="6">
        <f t="shared" si="80"/>
        <v>14361.943323545998</v>
      </c>
      <c r="AH88" s="6">
        <f t="shared" si="81"/>
        <v>15576.635047427999</v>
      </c>
      <c r="AI88" s="6">
        <f t="shared" si="82"/>
        <v>16791.326771309999</v>
      </c>
      <c r="AJ88" s="6">
        <f t="shared" si="83"/>
        <v>18006.018495192002</v>
      </c>
    </row>
    <row r="89" spans="1:36" x14ac:dyDescent="0.25">
      <c r="A89" t="s">
        <v>84</v>
      </c>
      <c r="B89">
        <v>49.26</v>
      </c>
      <c r="C89">
        <v>0.50439999999999996</v>
      </c>
      <c r="D89">
        <v>979</v>
      </c>
      <c r="E89">
        <f>D89+77</f>
        <v>1056</v>
      </c>
      <c r="F89">
        <f>E89+77</f>
        <v>1133</v>
      </c>
      <c r="G89">
        <v>1199</v>
      </c>
      <c r="H89">
        <v>1256</v>
      </c>
      <c r="I89">
        <f>H89+50</f>
        <v>1306</v>
      </c>
      <c r="J89">
        <f>I89+39</f>
        <v>1345</v>
      </c>
      <c r="L89" t="s">
        <v>82</v>
      </c>
      <c r="M89" s="6">
        <v>10.61</v>
      </c>
      <c r="N89">
        <v>1</v>
      </c>
      <c r="O89">
        <f>49.6*M89</f>
        <v>526.25599999999997</v>
      </c>
      <c r="P89">
        <f>52.9*M89</f>
        <v>561.26900000000001</v>
      </c>
      <c r="Q89">
        <f>56.1*M89</f>
        <v>595.221</v>
      </c>
      <c r="R89">
        <f>60*M89</f>
        <v>636.59999999999991</v>
      </c>
      <c r="S89">
        <f>63.7*M89</f>
        <v>675.85699999999997</v>
      </c>
      <c r="T89">
        <f>67.5*M89</f>
        <v>716.17499999999995</v>
      </c>
      <c r="U89">
        <f>71.2*M89</f>
        <v>755.43200000000002</v>
      </c>
      <c r="X89" t="s">
        <v>82</v>
      </c>
      <c r="Y89" s="6">
        <v>10.61</v>
      </c>
      <c r="Z89" s="6">
        <v>21618.7</v>
      </c>
      <c r="AA89" s="6">
        <f t="shared" si="84"/>
        <v>0.55523679884939392</v>
      </c>
      <c r="AB89" s="6">
        <f t="shared" si="88"/>
        <v>0.63341504872591203</v>
      </c>
      <c r="AC89" s="6">
        <v>0.40010000000000001</v>
      </c>
      <c r="AD89" s="6">
        <f t="shared" si="77"/>
        <v>2084.5531217325879</v>
      </c>
      <c r="AE89" s="6">
        <f t="shared" si="78"/>
        <v>2223.2431479768934</v>
      </c>
      <c r="AF89" s="6">
        <f t="shared" si="79"/>
        <v>2357.730446153189</v>
      </c>
      <c r="AG89" s="6">
        <f t="shared" si="80"/>
        <v>2521.6368408055496</v>
      </c>
      <c r="AH89" s="6">
        <f t="shared" si="81"/>
        <v>2677.1377793218921</v>
      </c>
      <c r="AI89" s="6">
        <f t="shared" si="82"/>
        <v>2836.8414459062433</v>
      </c>
      <c r="AJ89" s="6">
        <f t="shared" si="83"/>
        <v>2992.3423844225858</v>
      </c>
    </row>
    <row r="90" spans="1:36" x14ac:dyDescent="0.25">
      <c r="A90" t="s">
        <v>85</v>
      </c>
      <c r="B90">
        <v>3.49</v>
      </c>
      <c r="C90">
        <v>0.63719999999999999</v>
      </c>
      <c r="D90">
        <v>1</v>
      </c>
      <c r="E90" s="2">
        <v>2</v>
      </c>
      <c r="F90" s="2">
        <v>4</v>
      </c>
      <c r="G90">
        <v>5</v>
      </c>
      <c r="H90" s="2">
        <v>6</v>
      </c>
      <c r="I90" s="2">
        <v>6</v>
      </c>
      <c r="J90" s="2">
        <v>6</v>
      </c>
      <c r="L90" t="s">
        <v>83</v>
      </c>
      <c r="M90" s="6">
        <v>2.169</v>
      </c>
      <c r="N90">
        <v>1</v>
      </c>
      <c r="O90">
        <f>49.6*M90</f>
        <v>107.58240000000001</v>
      </c>
      <c r="P90">
        <f>52.9*M90</f>
        <v>114.7401</v>
      </c>
      <c r="Q90">
        <f>56.1*M90</f>
        <v>121.68090000000001</v>
      </c>
      <c r="R90">
        <f>60*M90</f>
        <v>130.14000000000001</v>
      </c>
      <c r="S90">
        <f>63.7*M90</f>
        <v>138.1653</v>
      </c>
      <c r="T90">
        <f>67.5*M90</f>
        <v>146.4075</v>
      </c>
      <c r="U90">
        <f>71.2*M90</f>
        <v>154.43280000000001</v>
      </c>
      <c r="X90" t="s">
        <v>83</v>
      </c>
      <c r="Y90" s="6">
        <v>2.169</v>
      </c>
      <c r="Z90" s="6">
        <v>88304.9</v>
      </c>
      <c r="AA90" s="6">
        <f t="shared" si="84"/>
        <v>2.2679499691801932</v>
      </c>
      <c r="AB90" s="6">
        <f>0.9579*AA90^0.703</f>
        <v>1.7034543614458617</v>
      </c>
      <c r="AC90" s="6">
        <v>0.59630000000000005</v>
      </c>
      <c r="AD90" s="6">
        <f t="shared" si="77"/>
        <v>1708.0300944003957</v>
      </c>
      <c r="AE90" s="6">
        <f t="shared" si="78"/>
        <v>1821.6691934230023</v>
      </c>
      <c r="AF90" s="6">
        <f t="shared" si="79"/>
        <v>1931.8646833843186</v>
      </c>
      <c r="AG90" s="6">
        <f t="shared" si="80"/>
        <v>2066.1654367746723</v>
      </c>
      <c r="AH90" s="6">
        <f t="shared" si="81"/>
        <v>2193.5789720424436</v>
      </c>
      <c r="AI90" s="6">
        <f t="shared" si="82"/>
        <v>2324.4361163715062</v>
      </c>
      <c r="AJ90" s="6">
        <f t="shared" si="83"/>
        <v>2451.8496516392779</v>
      </c>
    </row>
    <row r="91" spans="1:36" x14ac:dyDescent="0.25">
      <c r="A91" t="s">
        <v>86</v>
      </c>
      <c r="B91">
        <v>21.7</v>
      </c>
      <c r="C91">
        <v>1.0693999999999999</v>
      </c>
      <c r="D91">
        <v>43</v>
      </c>
      <c r="E91">
        <v>43</v>
      </c>
      <c r="F91">
        <v>43</v>
      </c>
      <c r="G91">
        <v>43</v>
      </c>
      <c r="H91" s="2">
        <v>43</v>
      </c>
      <c r="I91" s="2">
        <v>43</v>
      </c>
      <c r="J91" s="2">
        <v>43</v>
      </c>
      <c r="L91" t="s">
        <v>84</v>
      </c>
      <c r="M91" s="6">
        <v>49.26</v>
      </c>
      <c r="O91">
        <v>724.12199999999996</v>
      </c>
      <c r="P91">
        <v>896.53199999999993</v>
      </c>
      <c r="Q91">
        <v>965.49599999999998</v>
      </c>
      <c r="R91">
        <v>1068.942</v>
      </c>
      <c r="S91">
        <v>1132.98</v>
      </c>
      <c r="T91">
        <v>1220.4164999999998</v>
      </c>
      <c r="U91">
        <v>1307.8529999999998</v>
      </c>
      <c r="X91" t="s">
        <v>84</v>
      </c>
      <c r="Y91" s="6">
        <v>49.26</v>
      </c>
      <c r="Z91" s="6" t="s">
        <v>119</v>
      </c>
      <c r="AA91" s="6">
        <v>1</v>
      </c>
      <c r="AB91" s="6">
        <v>1</v>
      </c>
      <c r="AC91" s="6">
        <v>0.50439999999999996</v>
      </c>
      <c r="AD91" s="6">
        <f t="shared" si="77"/>
        <v>5708.8127481839992</v>
      </c>
      <c r="AE91" s="6">
        <f t="shared" si="78"/>
        <v>7068.0538787039995</v>
      </c>
      <c r="AF91" s="6">
        <f t="shared" si="79"/>
        <v>7611.7503309119993</v>
      </c>
      <c r="AG91" s="6">
        <f t="shared" si="80"/>
        <v>8427.2950092239989</v>
      </c>
      <c r="AH91" s="6">
        <f t="shared" si="81"/>
        <v>8932.1560005600004</v>
      </c>
      <c r="AI91" s="6">
        <f t="shared" si="82"/>
        <v>9621.4854310379978</v>
      </c>
      <c r="AJ91" s="6">
        <f t="shared" si="83"/>
        <v>10310.814861515999</v>
      </c>
    </row>
    <row r="92" spans="1:36" x14ac:dyDescent="0.25">
      <c r="A92" t="s">
        <v>87</v>
      </c>
      <c r="B92">
        <v>142.83000000000001</v>
      </c>
      <c r="C92">
        <v>0.51319999999999999</v>
      </c>
      <c r="D92">
        <v>359</v>
      </c>
      <c r="E92" s="3">
        <v>374</v>
      </c>
      <c r="F92" s="3">
        <v>596</v>
      </c>
      <c r="G92">
        <v>570</v>
      </c>
      <c r="H92">
        <v>634</v>
      </c>
      <c r="I92" s="3">
        <v>674</v>
      </c>
      <c r="J92" s="2">
        <v>710</v>
      </c>
      <c r="L92" t="s">
        <v>85</v>
      </c>
      <c r="M92" s="6">
        <v>3.49</v>
      </c>
      <c r="N92">
        <v>1</v>
      </c>
      <c r="O92">
        <f>49.6*M92</f>
        <v>173.10400000000001</v>
      </c>
      <c r="P92">
        <f t="shared" ref="P92:P97" si="93">52.9*M92</f>
        <v>184.62100000000001</v>
      </c>
      <c r="Q92">
        <f>56.1*M92</f>
        <v>195.78900000000002</v>
      </c>
      <c r="R92">
        <f t="shared" ref="R92:R97" si="94">60*M92</f>
        <v>209.4</v>
      </c>
      <c r="S92">
        <f>63.7*M92</f>
        <v>222.31300000000002</v>
      </c>
      <c r="T92">
        <f t="shared" ref="T92:T97" si="95">67.5*M92</f>
        <v>235.57500000000002</v>
      </c>
      <c r="U92">
        <f>71.2*M92</f>
        <v>248.48800000000003</v>
      </c>
      <c r="X92" t="s">
        <v>85</v>
      </c>
      <c r="Y92" s="6">
        <v>3.49</v>
      </c>
      <c r="Z92" s="6">
        <v>2244</v>
      </c>
      <c r="AA92" s="6">
        <f t="shared" si="84"/>
        <v>5.7633038832956646E-2</v>
      </c>
      <c r="AB92" s="6">
        <f t="shared" ref="AB92:AB98" si="96">0.9579*AA92^0.703</f>
        <v>0.12884638890389996</v>
      </c>
      <c r="AC92" s="6">
        <v>0.63719999999999999</v>
      </c>
      <c r="AD92" s="6">
        <f t="shared" si="77"/>
        <v>222.13352067854225</v>
      </c>
      <c r="AE92" s="6">
        <f t="shared" si="78"/>
        <v>236.91256540110658</v>
      </c>
      <c r="AF92" s="6">
        <f t="shared" si="79"/>
        <v>251.24376028359319</v>
      </c>
      <c r="AG92" s="6">
        <f t="shared" si="80"/>
        <v>268.70990404662371</v>
      </c>
      <c r="AH92" s="6">
        <f t="shared" si="81"/>
        <v>285.28034812949886</v>
      </c>
      <c r="AI92" s="6">
        <f t="shared" si="82"/>
        <v>302.29864205245167</v>
      </c>
      <c r="AJ92" s="6">
        <f t="shared" si="83"/>
        <v>318.86908613532682</v>
      </c>
    </row>
    <row r="93" spans="1:36" x14ac:dyDescent="0.25">
      <c r="A93" t="s">
        <v>88</v>
      </c>
      <c r="B93">
        <v>28.83</v>
      </c>
      <c r="C93">
        <v>0.79559999999999997</v>
      </c>
      <c r="D93">
        <v>29</v>
      </c>
      <c r="E93">
        <v>29</v>
      </c>
      <c r="F93">
        <v>29</v>
      </c>
      <c r="G93">
        <v>29</v>
      </c>
      <c r="H93" s="2">
        <v>29</v>
      </c>
      <c r="I93" s="2">
        <v>29</v>
      </c>
      <c r="J93" s="2">
        <v>29</v>
      </c>
      <c r="L93" t="s">
        <v>86</v>
      </c>
      <c r="M93" s="6">
        <v>21.7</v>
      </c>
      <c r="N93">
        <v>1</v>
      </c>
      <c r="O93">
        <f t="shared" ref="O93:O98" si="97">49.6*M93</f>
        <v>1076.32</v>
      </c>
      <c r="P93">
        <f t="shared" si="93"/>
        <v>1147.9299999999998</v>
      </c>
      <c r="Q93">
        <f t="shared" ref="Q93:Q98" si="98">56.1*M93</f>
        <v>1217.3699999999999</v>
      </c>
      <c r="R93">
        <f t="shared" si="94"/>
        <v>1302</v>
      </c>
      <c r="S93">
        <f t="shared" ref="S93:S98" si="99">63.7*M93</f>
        <v>1382.29</v>
      </c>
      <c r="T93">
        <f t="shared" si="95"/>
        <v>1464.75</v>
      </c>
      <c r="U93">
        <f t="shared" ref="U93:U98" si="100">71.2*M93</f>
        <v>1545.04</v>
      </c>
      <c r="X93" t="s">
        <v>86</v>
      </c>
      <c r="Y93" s="6">
        <v>21.7</v>
      </c>
      <c r="Z93" s="6">
        <v>9585.2999999999993</v>
      </c>
      <c r="AA93" s="6">
        <f t="shared" si="84"/>
        <v>0.24618091226628311</v>
      </c>
      <c r="AB93" s="6">
        <f t="shared" si="96"/>
        <v>0.35757899553743216</v>
      </c>
      <c r="AC93" s="6">
        <v>1.0693999999999999</v>
      </c>
      <c r="AD93" s="6">
        <f t="shared" si="77"/>
        <v>6432.9854364305256</v>
      </c>
      <c r="AE93" s="6">
        <f t="shared" si="78"/>
        <v>6860.9864836123952</v>
      </c>
      <c r="AF93" s="6">
        <f t="shared" si="79"/>
        <v>7276.0178020917838</v>
      </c>
      <c r="AG93" s="6">
        <f t="shared" si="80"/>
        <v>7781.8372214885394</v>
      </c>
      <c r="AH93" s="6">
        <f t="shared" si="81"/>
        <v>8261.7171834803321</v>
      </c>
      <c r="AI93" s="6">
        <f t="shared" si="82"/>
        <v>8754.5668741746067</v>
      </c>
      <c r="AJ93" s="6">
        <f t="shared" si="83"/>
        <v>9234.4468361664003</v>
      </c>
    </row>
    <row r="94" spans="1:36" x14ac:dyDescent="0.25">
      <c r="A94" t="s">
        <v>89</v>
      </c>
      <c r="B94">
        <v>14.13</v>
      </c>
      <c r="C94">
        <v>0.59830000000000005</v>
      </c>
      <c r="D94">
        <v>2</v>
      </c>
      <c r="E94">
        <v>2</v>
      </c>
      <c r="F94">
        <v>2</v>
      </c>
      <c r="G94">
        <v>2</v>
      </c>
      <c r="H94" s="2">
        <v>2</v>
      </c>
      <c r="I94" s="2">
        <v>2</v>
      </c>
      <c r="J94" s="2">
        <v>2</v>
      </c>
      <c r="L94" t="s">
        <v>87</v>
      </c>
      <c r="M94" s="6">
        <v>142.83000000000001</v>
      </c>
      <c r="N94">
        <v>1</v>
      </c>
      <c r="O94">
        <f t="shared" si="97"/>
        <v>7084.3680000000004</v>
      </c>
      <c r="P94">
        <f t="shared" si="93"/>
        <v>7555.7070000000003</v>
      </c>
      <c r="Q94">
        <f t="shared" si="98"/>
        <v>8012.7630000000008</v>
      </c>
      <c r="R94">
        <f t="shared" si="94"/>
        <v>8569.8000000000011</v>
      </c>
      <c r="S94">
        <f t="shared" si="99"/>
        <v>9098.2710000000006</v>
      </c>
      <c r="T94">
        <f t="shared" si="95"/>
        <v>9641.0250000000015</v>
      </c>
      <c r="U94">
        <f t="shared" si="100"/>
        <v>10169.496000000001</v>
      </c>
      <c r="X94" t="s">
        <v>87</v>
      </c>
      <c r="Y94" s="6">
        <v>142.83000000000001</v>
      </c>
      <c r="Z94" s="6">
        <v>15543.7</v>
      </c>
      <c r="AA94" s="6">
        <f t="shared" si="84"/>
        <v>0.3992115266077666</v>
      </c>
      <c r="AB94" s="6">
        <f t="shared" si="96"/>
        <v>0.50230318638288396</v>
      </c>
      <c r="AC94" s="6">
        <v>0.51319999999999999</v>
      </c>
      <c r="AD94" s="6">
        <f t="shared" si="77"/>
        <v>28543.857958485492</v>
      </c>
      <c r="AE94" s="6">
        <f t="shared" si="78"/>
        <v>30442.945282336339</v>
      </c>
      <c r="AF94" s="6">
        <f t="shared" si="79"/>
        <v>32284.484505464439</v>
      </c>
      <c r="AG94" s="6">
        <f t="shared" si="80"/>
        <v>34528.860433651811</v>
      </c>
      <c r="AH94" s="6">
        <f t="shared" si="81"/>
        <v>36658.140160393668</v>
      </c>
      <c r="AI94" s="6">
        <f t="shared" si="82"/>
        <v>38844.967987858283</v>
      </c>
      <c r="AJ94" s="6">
        <f t="shared" si="83"/>
        <v>40974.247714600147</v>
      </c>
    </row>
    <row r="95" spans="1:36" x14ac:dyDescent="0.25">
      <c r="A95" t="s">
        <v>90</v>
      </c>
      <c r="B95">
        <v>6.09</v>
      </c>
      <c r="C95">
        <v>0.73580000000000001</v>
      </c>
      <c r="D95">
        <v>1</v>
      </c>
      <c r="E95">
        <v>1</v>
      </c>
      <c r="F95">
        <v>1</v>
      </c>
      <c r="G95">
        <v>1</v>
      </c>
      <c r="H95" s="2">
        <v>1</v>
      </c>
      <c r="I95" s="2">
        <v>1</v>
      </c>
      <c r="J95" s="2">
        <v>1</v>
      </c>
      <c r="L95" t="s">
        <v>88</v>
      </c>
      <c r="M95" s="6">
        <v>28.83</v>
      </c>
      <c r="N95">
        <v>1</v>
      </c>
      <c r="O95">
        <f t="shared" si="97"/>
        <v>1429.9679999999998</v>
      </c>
      <c r="P95">
        <f t="shared" si="93"/>
        <v>1525.107</v>
      </c>
      <c r="Q95">
        <f t="shared" si="98"/>
        <v>1617.3630000000001</v>
      </c>
      <c r="R95">
        <f t="shared" si="94"/>
        <v>1729.8</v>
      </c>
      <c r="S95">
        <f t="shared" si="99"/>
        <v>1836.471</v>
      </c>
      <c r="T95">
        <f t="shared" si="95"/>
        <v>1946.0249999999999</v>
      </c>
      <c r="U95">
        <f t="shared" si="100"/>
        <v>2052.6959999999999</v>
      </c>
      <c r="X95" t="s">
        <v>88</v>
      </c>
      <c r="Y95" s="6">
        <v>28.83</v>
      </c>
      <c r="Z95" s="6">
        <v>24934.400000000001</v>
      </c>
      <c r="AA95" s="6">
        <f t="shared" si="84"/>
        <v>0.64039449352784061</v>
      </c>
      <c r="AB95" s="6">
        <f t="shared" si="96"/>
        <v>0.70024953369654164</v>
      </c>
      <c r="AC95" s="6">
        <v>0.79559999999999997</v>
      </c>
      <c r="AD95" s="6">
        <f t="shared" si="77"/>
        <v>12451.821881623084</v>
      </c>
      <c r="AE95" s="6">
        <f t="shared" si="78"/>
        <v>13280.269708424619</v>
      </c>
      <c r="AF95" s="6">
        <f t="shared" si="79"/>
        <v>14083.613055626111</v>
      </c>
      <c r="AG95" s="6">
        <f t="shared" si="80"/>
        <v>15062.687760027926</v>
      </c>
      <c r="AH95" s="6">
        <f t="shared" si="81"/>
        <v>15991.553505229647</v>
      </c>
      <c r="AI95" s="6">
        <f t="shared" si="82"/>
        <v>16945.523730031415</v>
      </c>
      <c r="AJ95" s="6">
        <f t="shared" si="83"/>
        <v>17874.38947523314</v>
      </c>
    </row>
    <row r="96" spans="1:36" x14ac:dyDescent="0.25">
      <c r="A96" t="s">
        <v>91</v>
      </c>
      <c r="B96">
        <v>5.41</v>
      </c>
      <c r="C96">
        <v>0.57899999999999996</v>
      </c>
      <c r="D96">
        <v>45</v>
      </c>
      <c r="E96">
        <v>45</v>
      </c>
      <c r="F96">
        <v>45</v>
      </c>
      <c r="G96">
        <v>45</v>
      </c>
      <c r="H96" s="2">
        <v>45</v>
      </c>
      <c r="I96" s="2">
        <v>45</v>
      </c>
      <c r="J96" s="2">
        <v>45</v>
      </c>
      <c r="L96" t="s">
        <v>89</v>
      </c>
      <c r="M96" s="6">
        <v>14.13</v>
      </c>
      <c r="N96">
        <v>1</v>
      </c>
      <c r="O96">
        <f t="shared" si="97"/>
        <v>700.84800000000007</v>
      </c>
      <c r="P96">
        <f t="shared" si="93"/>
        <v>747.47699999999998</v>
      </c>
      <c r="Q96">
        <f t="shared" si="98"/>
        <v>792.6930000000001</v>
      </c>
      <c r="R96">
        <f t="shared" si="94"/>
        <v>847.80000000000007</v>
      </c>
      <c r="S96">
        <f t="shared" si="99"/>
        <v>900.08100000000013</v>
      </c>
      <c r="T96">
        <f t="shared" si="95"/>
        <v>953.77500000000009</v>
      </c>
      <c r="U96">
        <f t="shared" si="100"/>
        <v>1006.056</v>
      </c>
      <c r="X96" t="s">
        <v>89</v>
      </c>
      <c r="Y96" s="6">
        <v>14.13</v>
      </c>
      <c r="Z96" s="6">
        <v>2272.5</v>
      </c>
      <c r="AA96" s="6">
        <f t="shared" si="84"/>
        <v>5.8365009245942061E-2</v>
      </c>
      <c r="AB96" s="6">
        <f t="shared" si="96"/>
        <v>0.12999463292217706</v>
      </c>
      <c r="AC96" s="6">
        <v>0.59830000000000005</v>
      </c>
      <c r="AD96" s="6">
        <f t="shared" si="77"/>
        <v>851.97576507893075</v>
      </c>
      <c r="AE96" s="6">
        <f t="shared" si="78"/>
        <v>908.65963654587551</v>
      </c>
      <c r="AF96" s="6">
        <f t="shared" si="79"/>
        <v>963.62581493806476</v>
      </c>
      <c r="AG96" s="6">
        <f t="shared" si="80"/>
        <v>1030.615844853545</v>
      </c>
      <c r="AH96" s="6">
        <f t="shared" si="81"/>
        <v>1094.1704886195137</v>
      </c>
      <c r="AI96" s="6">
        <f t="shared" si="82"/>
        <v>1159.4428254602383</v>
      </c>
      <c r="AJ96" s="6">
        <f t="shared" si="83"/>
        <v>1222.9974692262067</v>
      </c>
    </row>
    <row r="97" spans="1:36" x14ac:dyDescent="0.25">
      <c r="A97" t="s">
        <v>92</v>
      </c>
      <c r="B97">
        <v>5.45</v>
      </c>
      <c r="C97">
        <v>0.28299999999999997</v>
      </c>
      <c r="D97">
        <v>37</v>
      </c>
      <c r="E97">
        <v>37</v>
      </c>
      <c r="F97">
        <v>37</v>
      </c>
      <c r="G97">
        <v>36</v>
      </c>
      <c r="H97">
        <v>45</v>
      </c>
      <c r="I97">
        <v>48</v>
      </c>
      <c r="J97">
        <v>45</v>
      </c>
      <c r="L97" t="s">
        <v>90</v>
      </c>
      <c r="M97" s="6">
        <v>6.09</v>
      </c>
      <c r="N97">
        <v>1</v>
      </c>
      <c r="O97">
        <f t="shared" si="97"/>
        <v>302.06400000000002</v>
      </c>
      <c r="P97">
        <f t="shared" si="93"/>
        <v>322.161</v>
      </c>
      <c r="Q97">
        <f t="shared" si="98"/>
        <v>341.649</v>
      </c>
      <c r="R97">
        <f t="shared" si="94"/>
        <v>365.4</v>
      </c>
      <c r="S97">
        <f t="shared" si="99"/>
        <v>387.93299999999999</v>
      </c>
      <c r="T97">
        <f t="shared" si="95"/>
        <v>411.07499999999999</v>
      </c>
      <c r="U97">
        <f t="shared" si="100"/>
        <v>433.608</v>
      </c>
      <c r="X97" t="s">
        <v>90</v>
      </c>
      <c r="Y97" s="6">
        <v>6.09</v>
      </c>
      <c r="Z97" s="6">
        <v>1712.8</v>
      </c>
      <c r="AA97" s="6">
        <f t="shared" si="84"/>
        <v>4.3990137661803985E-2</v>
      </c>
      <c r="AB97" s="6">
        <f t="shared" si="96"/>
        <v>0.10656116600588801</v>
      </c>
      <c r="AC97" s="6">
        <v>0.73580000000000001</v>
      </c>
      <c r="AD97" s="6">
        <f t="shared" si="77"/>
        <v>370.18319087042426</v>
      </c>
      <c r="AE97" s="6">
        <f t="shared" si="78"/>
        <v>394.8123144565613</v>
      </c>
      <c r="AF97" s="6">
        <f t="shared" si="79"/>
        <v>418.69510096433072</v>
      </c>
      <c r="AG97" s="6">
        <f t="shared" si="80"/>
        <v>447.80224702067449</v>
      </c>
      <c r="AH97" s="6">
        <f t="shared" si="81"/>
        <v>475.41671892028273</v>
      </c>
      <c r="AI97" s="6">
        <f t="shared" si="82"/>
        <v>503.77752789825882</v>
      </c>
      <c r="AJ97" s="6">
        <f t="shared" si="83"/>
        <v>531.39199979786713</v>
      </c>
    </row>
    <row r="98" spans="1:36" x14ac:dyDescent="0.25">
      <c r="A98" t="s">
        <v>93</v>
      </c>
      <c r="B98">
        <v>2.0699999999999998</v>
      </c>
      <c r="C98">
        <v>0.57840000000000003</v>
      </c>
      <c r="D98">
        <v>15</v>
      </c>
      <c r="E98">
        <v>17</v>
      </c>
      <c r="F98">
        <v>18</v>
      </c>
      <c r="G98">
        <v>18</v>
      </c>
      <c r="H98">
        <v>18</v>
      </c>
      <c r="I98">
        <v>18</v>
      </c>
      <c r="J98" s="2">
        <v>18</v>
      </c>
      <c r="L98" t="s">
        <v>91</v>
      </c>
      <c r="M98" s="6">
        <v>5.41</v>
      </c>
      <c r="N98">
        <v>1</v>
      </c>
      <c r="O98">
        <f t="shared" si="97"/>
        <v>268.33600000000001</v>
      </c>
      <c r="P98">
        <f>52.9*M98</f>
        <v>286.18900000000002</v>
      </c>
      <c r="Q98">
        <f t="shared" si="98"/>
        <v>303.50100000000003</v>
      </c>
      <c r="R98">
        <f>60*M98</f>
        <v>324.60000000000002</v>
      </c>
      <c r="S98">
        <f t="shared" si="99"/>
        <v>344.61700000000002</v>
      </c>
      <c r="T98">
        <f>67.5*M98</f>
        <v>365.17500000000001</v>
      </c>
      <c r="U98">
        <f t="shared" si="100"/>
        <v>385.19200000000001</v>
      </c>
      <c r="X98" t="s">
        <v>91</v>
      </c>
      <c r="Y98" s="6">
        <v>5.41</v>
      </c>
      <c r="Z98" s="6">
        <v>56029.2</v>
      </c>
      <c r="AA98" s="6">
        <f t="shared" si="84"/>
        <v>1.4390076022190261</v>
      </c>
      <c r="AB98" s="6">
        <f t="shared" si="96"/>
        <v>1.2371960487924869</v>
      </c>
      <c r="AC98" s="6">
        <v>0.57899999999999996</v>
      </c>
      <c r="AD98" s="6">
        <f t="shared" si="77"/>
        <v>3004.3810061115082</v>
      </c>
      <c r="AE98" s="6">
        <f t="shared" si="78"/>
        <v>3204.2692585342497</v>
      </c>
      <c r="AF98" s="6">
        <f t="shared" si="79"/>
        <v>3398.1002911866049</v>
      </c>
      <c r="AG98" s="6">
        <f t="shared" si="80"/>
        <v>3634.3318622316624</v>
      </c>
      <c r="AH98" s="6">
        <f t="shared" si="81"/>
        <v>3858.4489937359485</v>
      </c>
      <c r="AI98" s="6">
        <f t="shared" si="82"/>
        <v>4088.6233450106201</v>
      </c>
      <c r="AJ98" s="6">
        <f t="shared" si="83"/>
        <v>4312.7404765149058</v>
      </c>
    </row>
    <row r="99" spans="1:36" x14ac:dyDescent="0.25">
      <c r="A99" t="s">
        <v>94</v>
      </c>
      <c r="B99">
        <v>52.78</v>
      </c>
      <c r="C99">
        <v>1.069</v>
      </c>
      <c r="D99">
        <v>13</v>
      </c>
      <c r="E99">
        <v>13</v>
      </c>
      <c r="F99">
        <v>13</v>
      </c>
      <c r="G99">
        <v>13</v>
      </c>
      <c r="H99" s="2">
        <v>13</v>
      </c>
      <c r="I99" s="2">
        <v>13</v>
      </c>
      <c r="J99" s="2">
        <v>13</v>
      </c>
      <c r="L99" t="s">
        <v>92</v>
      </c>
      <c r="M99" s="6">
        <v>5.45</v>
      </c>
      <c r="O99">
        <v>182.57500000000002</v>
      </c>
      <c r="P99">
        <v>189.11500000000001</v>
      </c>
      <c r="Q99">
        <v>222.905</v>
      </c>
      <c r="R99">
        <v>246.96565999999999</v>
      </c>
      <c r="S99">
        <v>270.28402999999997</v>
      </c>
      <c r="T99">
        <v>293.60239999999999</v>
      </c>
      <c r="U99">
        <v>316.92077</v>
      </c>
      <c r="X99" t="s">
        <v>92</v>
      </c>
      <c r="Y99" s="6">
        <v>5.45</v>
      </c>
      <c r="Z99" s="6" t="s">
        <v>119</v>
      </c>
      <c r="AA99" s="6">
        <v>1</v>
      </c>
      <c r="AB99" s="6">
        <v>1</v>
      </c>
      <c r="AC99" s="6">
        <v>0.28299999999999997</v>
      </c>
      <c r="AD99" s="6">
        <f t="shared" ref="AD99:AD122" si="101">15.63*O99*AB99*AC99</f>
        <v>807.58217175000004</v>
      </c>
      <c r="AE99" s="6">
        <f t="shared" ref="AE99:AE122" si="102">15.63*P99*AB99*AC99</f>
        <v>836.51048834999995</v>
      </c>
      <c r="AF99" s="6">
        <f t="shared" ref="AF99:AF122" si="103">15.63*Q99*AB99*AC99</f>
        <v>985.97345745000007</v>
      </c>
      <c r="AG99" s="6">
        <f t="shared" ref="AG99:AG122" si="104">15.63*AB99*AC99*R99</f>
        <v>1092.4007342213999</v>
      </c>
      <c r="AH99" s="6">
        <f t="shared" ref="AH99:AH122" si="105">15.63*AB99*AC99*S99</f>
        <v>1195.5446470586999</v>
      </c>
      <c r="AI99" s="6">
        <f t="shared" ref="AI99:AI122" si="106">15.63*AB99*AC99*T99</f>
        <v>1298.6885598959998</v>
      </c>
      <c r="AJ99" s="6">
        <f t="shared" ref="AJ99:AJ122" si="107">15.63*AB99*AC99*U99</f>
        <v>1401.8324727332999</v>
      </c>
    </row>
    <row r="100" spans="1:36" x14ac:dyDescent="0.25">
      <c r="A100" t="s">
        <v>95</v>
      </c>
      <c r="B100">
        <v>46.93</v>
      </c>
      <c r="C100">
        <v>0.34389999999999998</v>
      </c>
      <c r="D100">
        <v>562</v>
      </c>
      <c r="E100">
        <v>646</v>
      </c>
      <c r="F100">
        <v>693</v>
      </c>
      <c r="G100">
        <v>720</v>
      </c>
      <c r="H100">
        <v>728</v>
      </c>
      <c r="I100">
        <v>745</v>
      </c>
      <c r="J100" s="2">
        <v>760</v>
      </c>
      <c r="L100" t="s">
        <v>93</v>
      </c>
      <c r="M100" s="6">
        <v>2.0699999999999998</v>
      </c>
      <c r="O100">
        <v>49.472999999999992</v>
      </c>
      <c r="P100">
        <v>65.204999999999998</v>
      </c>
      <c r="Q100">
        <v>68.724000000000004</v>
      </c>
      <c r="R100">
        <v>75.702383999999995</v>
      </c>
      <c r="S100">
        <v>83.146931999999993</v>
      </c>
      <c r="T100">
        <v>90.59147999999999</v>
      </c>
      <c r="U100">
        <v>98.036027999999988</v>
      </c>
      <c r="X100" t="s">
        <v>93</v>
      </c>
      <c r="Y100" s="6">
        <v>2.0699999999999998</v>
      </c>
      <c r="Z100" s="6" t="s">
        <v>119</v>
      </c>
      <c r="AA100" s="6">
        <v>1</v>
      </c>
      <c r="AB100" s="6">
        <v>1</v>
      </c>
      <c r="AC100" s="6">
        <v>0.57840000000000003</v>
      </c>
      <c r="AD100" s="6">
        <f t="shared" si="101"/>
        <v>447.25531341599998</v>
      </c>
      <c r="AE100" s="6">
        <f t="shared" si="102"/>
        <v>589.47876036000002</v>
      </c>
      <c r="AF100" s="6">
        <f t="shared" si="103"/>
        <v>621.29189980800004</v>
      </c>
      <c r="AG100" s="6">
        <f t="shared" si="104"/>
        <v>684.37922669452803</v>
      </c>
      <c r="AH100" s="6">
        <f t="shared" si="105"/>
        <v>751.68085887734401</v>
      </c>
      <c r="AI100" s="6">
        <f t="shared" si="106"/>
        <v>818.98249106015999</v>
      </c>
      <c r="AJ100" s="6">
        <f t="shared" si="107"/>
        <v>886.28412324297597</v>
      </c>
    </row>
    <row r="101" spans="1:36" x14ac:dyDescent="0.25">
      <c r="A101" t="s">
        <v>96</v>
      </c>
      <c r="B101">
        <v>21.27</v>
      </c>
      <c r="C101">
        <v>0.41720000000000002</v>
      </c>
      <c r="D101">
        <v>9</v>
      </c>
      <c r="E101">
        <v>9</v>
      </c>
      <c r="F101">
        <v>9</v>
      </c>
      <c r="G101">
        <v>9</v>
      </c>
      <c r="H101" s="2">
        <v>9</v>
      </c>
      <c r="I101" s="2">
        <v>9</v>
      </c>
      <c r="J101" s="2">
        <v>9</v>
      </c>
      <c r="L101" t="s">
        <v>94</v>
      </c>
      <c r="M101" s="6">
        <v>52.78</v>
      </c>
      <c r="N101">
        <v>1</v>
      </c>
      <c r="O101">
        <f>49.6*M101</f>
        <v>2617.8879999999999</v>
      </c>
      <c r="P101">
        <f>52.9*M101</f>
        <v>2792.0619999999999</v>
      </c>
      <c r="Q101">
        <f>56.1*M101</f>
        <v>2960.9580000000001</v>
      </c>
      <c r="R101">
        <f>60*M101</f>
        <v>3166.8</v>
      </c>
      <c r="S101">
        <f>63.7*M101</f>
        <v>3362.0860000000002</v>
      </c>
      <c r="T101">
        <f>67.5*M101</f>
        <v>3562.65</v>
      </c>
      <c r="U101">
        <f>71.2*M101</f>
        <v>3757.9360000000001</v>
      </c>
      <c r="X101" t="s">
        <v>94</v>
      </c>
      <c r="Y101" s="6">
        <v>52.78</v>
      </c>
      <c r="Z101" s="6">
        <v>12908.6</v>
      </c>
      <c r="AA101" s="6">
        <f t="shared" si="84"/>
        <v>0.33153379905485925</v>
      </c>
      <c r="AB101" s="6">
        <f>0.9579*AA101^0.703</f>
        <v>0.44080978250349134</v>
      </c>
      <c r="AC101" s="6">
        <v>1.069</v>
      </c>
      <c r="AD101" s="6">
        <f t="shared" si="101"/>
        <v>19281.417987024892</v>
      </c>
      <c r="AE101" s="6">
        <f t="shared" si="102"/>
        <v>20564.254264387433</v>
      </c>
      <c r="AF101" s="6">
        <f t="shared" si="103"/>
        <v>21808.216715163231</v>
      </c>
      <c r="AG101" s="6">
        <f t="shared" si="104"/>
        <v>23324.295952046239</v>
      </c>
      <c r="AH101" s="6">
        <f t="shared" si="105"/>
        <v>24762.627535755757</v>
      </c>
      <c r="AI101" s="6">
        <f t="shared" si="106"/>
        <v>26239.832946052018</v>
      </c>
      <c r="AJ101" s="6">
        <f t="shared" si="107"/>
        <v>27678.164529761536</v>
      </c>
    </row>
    <row r="102" spans="1:36" x14ac:dyDescent="0.25">
      <c r="A102" t="s">
        <v>97</v>
      </c>
      <c r="B102">
        <v>37.96</v>
      </c>
      <c r="C102">
        <v>0.61499999999999999</v>
      </c>
      <c r="D102">
        <v>11</v>
      </c>
      <c r="E102">
        <v>11</v>
      </c>
      <c r="F102">
        <v>11</v>
      </c>
      <c r="G102">
        <v>12</v>
      </c>
      <c r="H102" s="2">
        <v>12</v>
      </c>
      <c r="I102" s="2">
        <v>12</v>
      </c>
      <c r="J102" s="2">
        <v>12</v>
      </c>
      <c r="L102" t="s">
        <v>95</v>
      </c>
      <c r="M102" s="6">
        <v>46.93</v>
      </c>
      <c r="O102">
        <v>2797.0280000000002</v>
      </c>
      <c r="P102">
        <v>2956.59</v>
      </c>
      <c r="Q102">
        <v>3026.9850000000001</v>
      </c>
      <c r="R102">
        <v>3156.8403099999996</v>
      </c>
      <c r="S102">
        <v>3271.8188099999998</v>
      </c>
      <c r="T102">
        <v>3386.7973099999999</v>
      </c>
      <c r="U102">
        <v>3501.7758100000001</v>
      </c>
      <c r="X102" t="s">
        <v>95</v>
      </c>
      <c r="Y102" s="6">
        <v>46.93</v>
      </c>
      <c r="Z102" s="6" t="s">
        <v>119</v>
      </c>
      <c r="AA102" s="6">
        <v>1</v>
      </c>
      <c r="AB102" s="6">
        <v>1</v>
      </c>
      <c r="AC102" s="6">
        <v>0.34389999999999998</v>
      </c>
      <c r="AD102" s="6">
        <f t="shared" si="101"/>
        <v>15034.464633396001</v>
      </c>
      <c r="AE102" s="6">
        <f t="shared" si="102"/>
        <v>15892.135434630001</v>
      </c>
      <c r="AF102" s="6">
        <f t="shared" si="103"/>
        <v>16270.519611645001</v>
      </c>
      <c r="AG102" s="6">
        <f t="shared" si="104"/>
        <v>16968.512290178667</v>
      </c>
      <c r="AH102" s="6">
        <f t="shared" si="105"/>
        <v>17586.539779303166</v>
      </c>
      <c r="AI102" s="6">
        <f t="shared" si="106"/>
        <v>18204.567268427669</v>
      </c>
      <c r="AJ102" s="6">
        <f t="shared" si="107"/>
        <v>18822.594757552171</v>
      </c>
    </row>
    <row r="103" spans="1:36" x14ac:dyDescent="0.25">
      <c r="A103" t="s">
        <v>98</v>
      </c>
      <c r="B103">
        <v>0.54</v>
      </c>
      <c r="C103">
        <v>0.2097</v>
      </c>
      <c r="D103">
        <v>2</v>
      </c>
      <c r="E103">
        <v>2</v>
      </c>
      <c r="F103">
        <v>2</v>
      </c>
      <c r="G103">
        <v>2</v>
      </c>
      <c r="H103" s="2">
        <v>2</v>
      </c>
      <c r="I103" s="2">
        <v>2</v>
      </c>
      <c r="J103" s="2">
        <v>2</v>
      </c>
      <c r="L103" t="s">
        <v>96</v>
      </c>
      <c r="M103" s="6">
        <v>21.27</v>
      </c>
      <c r="N103">
        <v>1</v>
      </c>
      <c r="O103">
        <f>49.6*M103</f>
        <v>1054.992</v>
      </c>
      <c r="P103">
        <f t="shared" ref="P103:P111" si="108">52.9*M103</f>
        <v>1125.183</v>
      </c>
      <c r="Q103">
        <f>56.1*M103</f>
        <v>1193.2470000000001</v>
      </c>
      <c r="R103">
        <f t="shared" ref="R103:R111" si="109">60*M103</f>
        <v>1276.2</v>
      </c>
      <c r="S103">
        <f>63.7*M103</f>
        <v>1354.8990000000001</v>
      </c>
      <c r="T103">
        <f t="shared" ref="T103:T111" si="110">67.5*M103</f>
        <v>1435.7249999999999</v>
      </c>
      <c r="U103">
        <f>71.2*M103</f>
        <v>1514.424</v>
      </c>
      <c r="X103" t="s">
        <v>96</v>
      </c>
      <c r="Y103" s="6">
        <v>21.27</v>
      </c>
      <c r="Z103" s="6">
        <v>10595.7</v>
      </c>
      <c r="AA103" s="6">
        <f t="shared" si="84"/>
        <v>0.27213118964454491</v>
      </c>
      <c r="AB103" s="6">
        <f t="shared" ref="AB103:AB112" si="111">0.9579*AA103^0.703</f>
        <v>0.38368015103273578</v>
      </c>
      <c r="AC103" s="6">
        <v>0.41720000000000002</v>
      </c>
      <c r="AD103" s="6">
        <f t="shared" si="101"/>
        <v>2639.5006697906533</v>
      </c>
      <c r="AE103" s="6">
        <f t="shared" si="102"/>
        <v>2815.1126095146287</v>
      </c>
      <c r="AF103" s="6">
        <f t="shared" si="103"/>
        <v>2985.4029753075747</v>
      </c>
      <c r="AG103" s="6">
        <f t="shared" si="104"/>
        <v>3192.9443586177267</v>
      </c>
      <c r="AH103" s="6">
        <f t="shared" si="105"/>
        <v>3389.8425940658203</v>
      </c>
      <c r="AI103" s="6">
        <f t="shared" si="106"/>
        <v>3592.0624034449424</v>
      </c>
      <c r="AJ103" s="6">
        <f t="shared" si="107"/>
        <v>3788.9606388930356</v>
      </c>
    </row>
    <row r="104" spans="1:36" x14ac:dyDescent="0.25">
      <c r="A104" t="s">
        <v>125</v>
      </c>
      <c r="B104">
        <v>9.6</v>
      </c>
      <c r="H104" s="2"/>
      <c r="I104" s="2"/>
      <c r="J104" s="2"/>
      <c r="L104" t="s">
        <v>97</v>
      </c>
      <c r="M104" s="6">
        <v>37.96</v>
      </c>
      <c r="N104">
        <v>1</v>
      </c>
      <c r="O104">
        <f t="shared" ref="O104:O112" si="112">49.6*M104</f>
        <v>1882.816</v>
      </c>
      <c r="P104">
        <f t="shared" si="108"/>
        <v>2008.0840000000001</v>
      </c>
      <c r="Q104">
        <f t="shared" ref="Q104:Q112" si="113">56.1*M104</f>
        <v>2129.556</v>
      </c>
      <c r="R104">
        <f t="shared" si="109"/>
        <v>2277.6</v>
      </c>
      <c r="S104">
        <f t="shared" ref="S104:S112" si="114">63.7*M104</f>
        <v>2418.0520000000001</v>
      </c>
      <c r="T104">
        <f t="shared" si="110"/>
        <v>2562.3000000000002</v>
      </c>
      <c r="U104">
        <f t="shared" ref="U104:U112" si="115">71.2*M104</f>
        <v>2702.752</v>
      </c>
      <c r="X104" t="s">
        <v>97</v>
      </c>
      <c r="Y104" s="6">
        <v>37.96</v>
      </c>
      <c r="Z104" s="6">
        <v>4323</v>
      </c>
      <c r="AA104" s="6">
        <f t="shared" si="84"/>
        <v>0.11102835422231354</v>
      </c>
      <c r="AB104" s="6">
        <f t="shared" si="111"/>
        <v>0.20429616139693962</v>
      </c>
      <c r="AC104" s="6">
        <v>0.61499999999999999</v>
      </c>
      <c r="AD104" s="6">
        <f t="shared" si="101"/>
        <v>3697.4489000143453</v>
      </c>
      <c r="AE104" s="6">
        <f t="shared" si="102"/>
        <v>3943.4485244104608</v>
      </c>
      <c r="AF104" s="6">
        <f t="shared" si="103"/>
        <v>4181.9936147339668</v>
      </c>
      <c r="AG104" s="6">
        <f t="shared" si="104"/>
        <v>4472.7204435657404</v>
      </c>
      <c r="AH104" s="6">
        <f t="shared" si="105"/>
        <v>4748.5382042522951</v>
      </c>
      <c r="AI104" s="6">
        <f t="shared" si="106"/>
        <v>5031.810499011458</v>
      </c>
      <c r="AJ104" s="6">
        <f t="shared" si="107"/>
        <v>5307.6282596980118</v>
      </c>
    </row>
    <row r="105" spans="1:36" x14ac:dyDescent="0.25">
      <c r="A105" t="s">
        <v>99</v>
      </c>
      <c r="B105">
        <v>8.08</v>
      </c>
      <c r="C105">
        <v>3.2000000000000002E-3</v>
      </c>
      <c r="D105">
        <v>144</v>
      </c>
      <c r="E105">
        <v>156</v>
      </c>
      <c r="F105" s="2">
        <v>168</v>
      </c>
      <c r="G105" s="2">
        <v>170</v>
      </c>
      <c r="H105" s="2">
        <v>180</v>
      </c>
      <c r="I105" s="2">
        <v>185</v>
      </c>
      <c r="J105" s="2">
        <v>189</v>
      </c>
      <c r="L105" t="s">
        <v>98</v>
      </c>
      <c r="M105" s="6">
        <v>0.54</v>
      </c>
      <c r="N105">
        <v>1</v>
      </c>
      <c r="O105">
        <f t="shared" si="112"/>
        <v>26.784000000000002</v>
      </c>
      <c r="P105">
        <f t="shared" si="108"/>
        <v>28.566000000000003</v>
      </c>
      <c r="Q105">
        <f t="shared" si="113"/>
        <v>30.294000000000004</v>
      </c>
      <c r="R105">
        <f t="shared" si="109"/>
        <v>32.400000000000006</v>
      </c>
      <c r="S105">
        <f t="shared" si="114"/>
        <v>34.398000000000003</v>
      </c>
      <c r="T105">
        <f t="shared" si="110"/>
        <v>36.450000000000003</v>
      </c>
      <c r="U105">
        <f t="shared" si="115"/>
        <v>38.448000000000008</v>
      </c>
      <c r="X105" t="s">
        <v>98</v>
      </c>
      <c r="Y105" s="6">
        <v>0.54</v>
      </c>
      <c r="Z105" s="6">
        <v>15956.9</v>
      </c>
      <c r="AA105" s="6">
        <f t="shared" si="84"/>
        <v>0.40982381343743579</v>
      </c>
      <c r="AB105" s="6">
        <f t="shared" si="111"/>
        <v>0.51165355729784645</v>
      </c>
      <c r="AC105" s="6">
        <v>0.2097</v>
      </c>
      <c r="AD105" s="6">
        <f t="shared" si="101"/>
        <v>44.916803558131775</v>
      </c>
      <c r="AE105" s="6">
        <f t="shared" si="102"/>
        <v>47.905219923894578</v>
      </c>
      <c r="AF105" s="6">
        <f t="shared" si="103"/>
        <v>50.803078217967595</v>
      </c>
      <c r="AG105" s="6">
        <f t="shared" si="104"/>
        <v>54.334843013869097</v>
      </c>
      <c r="AH105" s="6">
        <f t="shared" si="105"/>
        <v>57.685491666391016</v>
      </c>
      <c r="AI105" s="6">
        <f t="shared" si="106"/>
        <v>61.126698390602726</v>
      </c>
      <c r="AJ105" s="6">
        <f t="shared" si="107"/>
        <v>64.477347043124666</v>
      </c>
    </row>
    <row r="106" spans="1:36" x14ac:dyDescent="0.25">
      <c r="A106" t="s">
        <v>100</v>
      </c>
      <c r="B106">
        <v>8.2100000000000009</v>
      </c>
      <c r="C106">
        <v>2.32E-3</v>
      </c>
      <c r="D106">
        <v>4</v>
      </c>
      <c r="E106">
        <v>4</v>
      </c>
      <c r="F106">
        <v>4</v>
      </c>
      <c r="G106">
        <v>4</v>
      </c>
      <c r="H106" s="2">
        <v>4</v>
      </c>
      <c r="I106" s="2">
        <v>4</v>
      </c>
      <c r="J106" s="2">
        <v>4</v>
      </c>
      <c r="L106" t="s">
        <v>125</v>
      </c>
      <c r="M106" s="6">
        <v>9.6</v>
      </c>
      <c r="N106">
        <v>1</v>
      </c>
      <c r="O106">
        <f t="shared" si="112"/>
        <v>476.15999999999997</v>
      </c>
      <c r="P106">
        <f t="shared" si="108"/>
        <v>507.84</v>
      </c>
      <c r="Q106">
        <f t="shared" si="113"/>
        <v>538.55999999999995</v>
      </c>
      <c r="R106">
        <f t="shared" si="109"/>
        <v>576</v>
      </c>
      <c r="S106">
        <f t="shared" si="114"/>
        <v>611.52</v>
      </c>
      <c r="T106">
        <f t="shared" si="110"/>
        <v>648</v>
      </c>
      <c r="U106">
        <f t="shared" si="115"/>
        <v>683.52</v>
      </c>
      <c r="X106" t="s">
        <v>125</v>
      </c>
      <c r="Y106" s="6">
        <v>9.6</v>
      </c>
      <c r="Z106" s="6">
        <v>60283.3</v>
      </c>
      <c r="AA106" s="6">
        <f t="shared" si="84"/>
        <v>1.548266385863982</v>
      </c>
      <c r="AB106" s="6">
        <f t="shared" si="111"/>
        <v>1.302511870090959</v>
      </c>
      <c r="AC106" s="6">
        <v>2.3E-2</v>
      </c>
      <c r="AD106" s="6">
        <f t="shared" si="101"/>
        <v>222.9571546759521</v>
      </c>
      <c r="AE106" s="6">
        <f t="shared" si="102"/>
        <v>237.79099762818277</v>
      </c>
      <c r="AF106" s="6">
        <f t="shared" si="103"/>
        <v>252.17533018792156</v>
      </c>
      <c r="AG106" s="6">
        <f t="shared" si="104"/>
        <v>269.70623549510333</v>
      </c>
      <c r="AH106" s="6">
        <f t="shared" si="105"/>
        <v>286.33812001730138</v>
      </c>
      <c r="AI106" s="6">
        <f t="shared" si="106"/>
        <v>303.41951493199127</v>
      </c>
      <c r="AJ106" s="6">
        <f t="shared" si="107"/>
        <v>320.05139945418932</v>
      </c>
    </row>
    <row r="107" spans="1:36" x14ac:dyDescent="0.25">
      <c r="A107" t="s">
        <v>101</v>
      </c>
      <c r="B107">
        <v>2.11</v>
      </c>
      <c r="C107">
        <v>1.9406000000000001</v>
      </c>
      <c r="D107" s="2">
        <v>5</v>
      </c>
      <c r="E107" s="2">
        <v>5</v>
      </c>
      <c r="F107" s="2">
        <v>6</v>
      </c>
      <c r="G107" s="2">
        <v>7</v>
      </c>
      <c r="H107">
        <v>7</v>
      </c>
      <c r="I107" s="2">
        <v>7</v>
      </c>
      <c r="J107" s="2">
        <v>7</v>
      </c>
      <c r="L107" t="s">
        <v>99</v>
      </c>
      <c r="M107" s="6">
        <v>8.08</v>
      </c>
      <c r="N107">
        <v>1</v>
      </c>
      <c r="O107">
        <f t="shared" si="112"/>
        <v>400.76800000000003</v>
      </c>
      <c r="P107">
        <f t="shared" si="108"/>
        <v>427.43200000000002</v>
      </c>
      <c r="Q107">
        <f t="shared" si="113"/>
        <v>453.28800000000001</v>
      </c>
      <c r="R107">
        <f t="shared" si="109"/>
        <v>484.8</v>
      </c>
      <c r="S107">
        <f t="shared" si="114"/>
        <v>514.69600000000003</v>
      </c>
      <c r="T107">
        <f t="shared" si="110"/>
        <v>545.4</v>
      </c>
      <c r="U107">
        <f t="shared" si="115"/>
        <v>575.29600000000005</v>
      </c>
      <c r="X107" t="s">
        <v>99</v>
      </c>
      <c r="Y107" s="6">
        <v>8.08</v>
      </c>
      <c r="Z107" s="6">
        <v>84658.9</v>
      </c>
      <c r="AA107" s="6">
        <f t="shared" si="84"/>
        <v>2.1743091226628311</v>
      </c>
      <c r="AB107" s="6">
        <f t="shared" si="111"/>
        <v>1.6537011892924878</v>
      </c>
      <c r="AC107" s="6">
        <v>3.2000000000000002E-3</v>
      </c>
      <c r="AD107" s="6">
        <f t="shared" si="101"/>
        <v>33.14812991981028</v>
      </c>
      <c r="AE107" s="6">
        <f t="shared" si="102"/>
        <v>35.353549853991204</v>
      </c>
      <c r="AF107" s="6">
        <f t="shared" si="103"/>
        <v>37.492138881075732</v>
      </c>
      <c r="AG107" s="6">
        <f t="shared" si="104"/>
        <v>40.098544257835009</v>
      </c>
      <c r="AH107" s="6">
        <f t="shared" si="105"/>
        <v>42.571287820401508</v>
      </c>
      <c r="AI107" s="6">
        <f t="shared" si="106"/>
        <v>45.110862290064389</v>
      </c>
      <c r="AJ107" s="6">
        <f t="shared" si="107"/>
        <v>47.583605852630882</v>
      </c>
    </row>
    <row r="108" spans="1:36" x14ac:dyDescent="0.25">
      <c r="A108" t="s">
        <v>102</v>
      </c>
      <c r="B108">
        <v>6.82</v>
      </c>
      <c r="C108">
        <v>0.20699999999999999</v>
      </c>
      <c r="D108">
        <v>1</v>
      </c>
      <c r="E108">
        <v>1</v>
      </c>
      <c r="F108">
        <v>1</v>
      </c>
      <c r="G108">
        <v>1</v>
      </c>
      <c r="H108" s="2">
        <v>1</v>
      </c>
      <c r="I108" s="2">
        <v>1</v>
      </c>
      <c r="J108" s="2">
        <v>1</v>
      </c>
      <c r="L108" t="s">
        <v>100</v>
      </c>
      <c r="M108" s="6">
        <v>8.2100000000000009</v>
      </c>
      <c r="N108">
        <v>1</v>
      </c>
      <c r="O108">
        <f t="shared" si="112"/>
        <v>407.21600000000007</v>
      </c>
      <c r="P108">
        <f t="shared" si="108"/>
        <v>434.30900000000003</v>
      </c>
      <c r="Q108">
        <f t="shared" si="113"/>
        <v>460.58100000000007</v>
      </c>
      <c r="R108">
        <f t="shared" si="109"/>
        <v>492.6</v>
      </c>
      <c r="S108">
        <f t="shared" si="114"/>
        <v>522.97700000000009</v>
      </c>
      <c r="T108">
        <f t="shared" si="110"/>
        <v>554.17500000000007</v>
      </c>
      <c r="U108">
        <f t="shared" si="115"/>
        <v>584.55200000000013</v>
      </c>
      <c r="X108" t="s">
        <v>100</v>
      </c>
      <c r="Y108" s="6">
        <v>8.2100000000000009</v>
      </c>
      <c r="Z108" s="6">
        <v>2525.6999999999998</v>
      </c>
      <c r="AA108" s="6">
        <f t="shared" si="84"/>
        <v>6.4867988493938766E-2</v>
      </c>
      <c r="AB108" s="6">
        <f t="shared" si="111"/>
        <v>0.14001596768189881</v>
      </c>
      <c r="AC108" s="6">
        <v>2.32E-3</v>
      </c>
      <c r="AD108" s="6">
        <f t="shared" si="101"/>
        <v>2.0675183024243928</v>
      </c>
      <c r="AE108" s="6">
        <f t="shared" si="102"/>
        <v>2.2050749636744023</v>
      </c>
      <c r="AF108" s="6">
        <f t="shared" si="103"/>
        <v>2.33846324125017</v>
      </c>
      <c r="AG108" s="6">
        <f t="shared" si="104"/>
        <v>2.5010302045456356</v>
      </c>
      <c r="AH108" s="6">
        <f t="shared" si="105"/>
        <v>2.655260400492617</v>
      </c>
      <c r="AI108" s="6">
        <f t="shared" si="106"/>
        <v>2.8136589801138405</v>
      </c>
      <c r="AJ108" s="6">
        <f t="shared" si="107"/>
        <v>2.9678891760608215</v>
      </c>
    </row>
    <row r="109" spans="1:36" x14ac:dyDescent="0.25">
      <c r="A109" t="s">
        <v>103</v>
      </c>
      <c r="B109">
        <v>1.34</v>
      </c>
      <c r="C109">
        <v>0.76670000000000005</v>
      </c>
      <c r="D109">
        <v>4</v>
      </c>
      <c r="E109">
        <v>4</v>
      </c>
      <c r="F109">
        <v>4</v>
      </c>
      <c r="G109">
        <v>4</v>
      </c>
      <c r="H109">
        <v>4</v>
      </c>
      <c r="I109" s="2">
        <v>4</v>
      </c>
      <c r="J109" s="2">
        <v>4</v>
      </c>
      <c r="L109" t="s">
        <v>101</v>
      </c>
      <c r="M109" s="6">
        <v>2.11</v>
      </c>
      <c r="N109">
        <v>1</v>
      </c>
      <c r="O109">
        <f t="shared" si="112"/>
        <v>104.65599999999999</v>
      </c>
      <c r="P109">
        <f t="shared" si="108"/>
        <v>111.61899999999999</v>
      </c>
      <c r="Q109">
        <f t="shared" si="113"/>
        <v>118.371</v>
      </c>
      <c r="R109">
        <f t="shared" si="109"/>
        <v>126.6</v>
      </c>
      <c r="S109">
        <f t="shared" si="114"/>
        <v>134.40700000000001</v>
      </c>
      <c r="T109">
        <f t="shared" si="110"/>
        <v>142.42499999999998</v>
      </c>
      <c r="U109">
        <f t="shared" si="115"/>
        <v>150.232</v>
      </c>
      <c r="X109" t="s">
        <v>101</v>
      </c>
      <c r="Y109" s="6">
        <v>2.11</v>
      </c>
      <c r="Z109" s="6">
        <v>5211.5</v>
      </c>
      <c r="AA109" s="6">
        <f t="shared" si="84"/>
        <v>0.13384785288678858</v>
      </c>
      <c r="AB109" s="6">
        <f t="shared" si="111"/>
        <v>0.23298501740238184</v>
      </c>
      <c r="AC109" s="6">
        <v>1.9406000000000001</v>
      </c>
      <c r="AD109" s="6">
        <f t="shared" si="101"/>
        <v>739.58335864753769</v>
      </c>
      <c r="AE109" s="6">
        <f t="shared" si="102"/>
        <v>788.78950952529715</v>
      </c>
      <c r="AF109" s="6">
        <f t="shared" si="103"/>
        <v>836.50456492191267</v>
      </c>
      <c r="AG109" s="6">
        <f t="shared" si="104"/>
        <v>894.65728868653741</v>
      </c>
      <c r="AH109" s="6">
        <f t="shared" si="105"/>
        <v>949.82782148887406</v>
      </c>
      <c r="AI109" s="6">
        <f t="shared" si="106"/>
        <v>1006.4894497723545</v>
      </c>
      <c r="AJ109" s="6">
        <f t="shared" si="107"/>
        <v>1061.6599825746912</v>
      </c>
    </row>
    <row r="110" spans="1:36" x14ac:dyDescent="0.25">
      <c r="A110" t="s">
        <v>104</v>
      </c>
      <c r="B110">
        <v>11</v>
      </c>
      <c r="C110">
        <v>0.57220000000000004</v>
      </c>
      <c r="D110">
        <v>23</v>
      </c>
      <c r="E110">
        <v>23</v>
      </c>
      <c r="F110">
        <v>23</v>
      </c>
      <c r="G110">
        <v>23</v>
      </c>
      <c r="H110" s="2">
        <v>23</v>
      </c>
      <c r="I110" s="2">
        <v>23</v>
      </c>
      <c r="J110" s="2">
        <v>23</v>
      </c>
      <c r="L110" t="s">
        <v>102</v>
      </c>
      <c r="M110" s="6">
        <v>6.82</v>
      </c>
      <c r="N110">
        <v>1</v>
      </c>
      <c r="O110">
        <f t="shared" si="112"/>
        <v>338.27200000000005</v>
      </c>
      <c r="P110">
        <f t="shared" si="108"/>
        <v>360.77800000000002</v>
      </c>
      <c r="Q110">
        <f t="shared" si="113"/>
        <v>382.60200000000003</v>
      </c>
      <c r="R110">
        <f t="shared" si="109"/>
        <v>409.20000000000005</v>
      </c>
      <c r="S110">
        <f t="shared" si="114"/>
        <v>434.43400000000003</v>
      </c>
      <c r="T110">
        <f t="shared" si="110"/>
        <v>460.35</v>
      </c>
      <c r="U110">
        <f t="shared" si="115"/>
        <v>485.58400000000006</v>
      </c>
      <c r="X110" t="s">
        <v>102</v>
      </c>
      <c r="Y110" s="6">
        <v>6.82</v>
      </c>
      <c r="Z110" s="6">
        <v>1319.7</v>
      </c>
      <c r="AA110" s="6">
        <f t="shared" si="84"/>
        <v>3.3894082597082389E-2</v>
      </c>
      <c r="AB110" s="6">
        <f t="shared" si="111"/>
        <v>8.8715042172147054E-2</v>
      </c>
      <c r="AC110" s="6">
        <v>0.20699999999999999</v>
      </c>
      <c r="AD110" s="6">
        <f t="shared" si="101"/>
        <v>97.094054726244607</v>
      </c>
      <c r="AE110" s="6">
        <f t="shared" si="102"/>
        <v>103.55394143182136</v>
      </c>
      <c r="AF110" s="6">
        <f t="shared" si="103"/>
        <v>109.81807399480489</v>
      </c>
      <c r="AG110" s="6">
        <f t="shared" si="104"/>
        <v>117.45248555594104</v>
      </c>
      <c r="AH110" s="6">
        <f t="shared" si="105"/>
        <v>124.69538883189074</v>
      </c>
      <c r="AI110" s="6">
        <f t="shared" si="106"/>
        <v>132.13404625043367</v>
      </c>
      <c r="AJ110" s="6">
        <f t="shared" si="107"/>
        <v>139.37694952638338</v>
      </c>
    </row>
    <row r="111" spans="1:36" x14ac:dyDescent="0.25">
      <c r="A111" t="s">
        <v>105</v>
      </c>
      <c r="B111">
        <v>74.930000000000007</v>
      </c>
      <c r="C111">
        <v>0.86570000000000003</v>
      </c>
      <c r="D111">
        <v>695</v>
      </c>
      <c r="E111">
        <v>716</v>
      </c>
      <c r="F111">
        <v>718</v>
      </c>
      <c r="G111">
        <v>739</v>
      </c>
      <c r="H111">
        <v>735</v>
      </c>
      <c r="I111">
        <v>761</v>
      </c>
      <c r="J111" s="2">
        <v>780</v>
      </c>
      <c r="L111" t="s">
        <v>103</v>
      </c>
      <c r="M111" s="6">
        <v>1.34</v>
      </c>
      <c r="N111">
        <v>1</v>
      </c>
      <c r="O111">
        <f t="shared" si="112"/>
        <v>66.464000000000013</v>
      </c>
      <c r="P111">
        <f t="shared" si="108"/>
        <v>70.885999999999996</v>
      </c>
      <c r="Q111">
        <f t="shared" si="113"/>
        <v>75.174000000000007</v>
      </c>
      <c r="R111">
        <f t="shared" si="109"/>
        <v>80.400000000000006</v>
      </c>
      <c r="S111">
        <f t="shared" si="114"/>
        <v>85.358000000000004</v>
      </c>
      <c r="T111">
        <f t="shared" si="110"/>
        <v>90.45</v>
      </c>
      <c r="U111">
        <f t="shared" si="115"/>
        <v>95.408000000000015</v>
      </c>
      <c r="X111" t="s">
        <v>103</v>
      </c>
      <c r="Y111" s="6">
        <v>1.34</v>
      </c>
      <c r="Z111" s="6">
        <v>33039</v>
      </c>
      <c r="AA111" s="6">
        <f t="shared" si="84"/>
        <v>0.84854633244298339</v>
      </c>
      <c r="AB111" s="6">
        <f t="shared" si="111"/>
        <v>0.8534519842140692</v>
      </c>
      <c r="AC111" s="6">
        <v>0.76670000000000005</v>
      </c>
      <c r="AD111" s="6">
        <f t="shared" si="101"/>
        <v>679.75124010693298</v>
      </c>
      <c r="AE111" s="6">
        <f t="shared" si="102"/>
        <v>724.97662503340212</v>
      </c>
      <c r="AF111" s="6">
        <f t="shared" si="103"/>
        <v>768.83154374997844</v>
      </c>
      <c r="AG111" s="6">
        <f t="shared" si="104"/>
        <v>822.27972593580591</v>
      </c>
      <c r="AH111" s="6">
        <f t="shared" si="105"/>
        <v>872.9869757018472</v>
      </c>
      <c r="AI111" s="6">
        <f t="shared" si="106"/>
        <v>925.06469167778164</v>
      </c>
      <c r="AJ111" s="6">
        <f t="shared" si="107"/>
        <v>975.77194144382304</v>
      </c>
    </row>
    <row r="112" spans="1:36" x14ac:dyDescent="0.25">
      <c r="A112" t="s">
        <v>106</v>
      </c>
      <c r="B112">
        <v>37.58</v>
      </c>
      <c r="C112">
        <v>0.73580000000000001</v>
      </c>
      <c r="D112">
        <v>1</v>
      </c>
      <c r="E112" s="2">
        <v>2</v>
      </c>
      <c r="F112" s="2">
        <v>2</v>
      </c>
      <c r="G112">
        <v>3</v>
      </c>
      <c r="H112" s="2">
        <v>3</v>
      </c>
      <c r="I112" s="2">
        <v>3</v>
      </c>
      <c r="J112" s="2">
        <v>3</v>
      </c>
      <c r="L112" t="s">
        <v>104</v>
      </c>
      <c r="M112" s="6">
        <v>11</v>
      </c>
      <c r="N112">
        <v>1</v>
      </c>
      <c r="O112">
        <f t="shared" si="112"/>
        <v>545.6</v>
      </c>
      <c r="P112">
        <f>52.9*M112</f>
        <v>581.9</v>
      </c>
      <c r="Q112">
        <f t="shared" si="113"/>
        <v>617.1</v>
      </c>
      <c r="R112">
        <f>60*M112</f>
        <v>660</v>
      </c>
      <c r="S112">
        <f t="shared" si="114"/>
        <v>700.7</v>
      </c>
      <c r="T112">
        <f>67.5*M112</f>
        <v>742.5</v>
      </c>
      <c r="U112">
        <f t="shared" si="115"/>
        <v>783.2</v>
      </c>
      <c r="X112" t="s">
        <v>104</v>
      </c>
      <c r="Y112" s="6">
        <v>11</v>
      </c>
      <c r="Z112" s="6">
        <v>10947.9</v>
      </c>
      <c r="AA112" s="6">
        <f t="shared" si="84"/>
        <v>0.28117680295870146</v>
      </c>
      <c r="AB112" s="6">
        <f t="shared" si="111"/>
        <v>0.39260222246072685</v>
      </c>
      <c r="AC112" s="6">
        <v>0.57220000000000004</v>
      </c>
      <c r="AD112" s="6">
        <f t="shared" si="101"/>
        <v>1915.7284411678741</v>
      </c>
      <c r="AE112" s="6">
        <f t="shared" si="102"/>
        <v>2043.1861801971879</v>
      </c>
      <c r="AF112" s="6">
        <f t="shared" si="103"/>
        <v>2166.7815634983413</v>
      </c>
      <c r="AG112" s="6">
        <f t="shared" si="104"/>
        <v>2317.4134368966215</v>
      </c>
      <c r="AH112" s="6">
        <f t="shared" si="105"/>
        <v>2460.3205988385803</v>
      </c>
      <c r="AI112" s="6">
        <f t="shared" si="106"/>
        <v>2607.0901165086993</v>
      </c>
      <c r="AJ112" s="6">
        <f t="shared" si="107"/>
        <v>2749.9972784506581</v>
      </c>
    </row>
    <row r="113" spans="1:36" x14ac:dyDescent="0.25">
      <c r="A113" t="s">
        <v>124</v>
      </c>
      <c r="B113">
        <v>45.49</v>
      </c>
      <c r="E113" s="2"/>
      <c r="F113" s="2"/>
      <c r="H113" s="2"/>
      <c r="I113" s="2"/>
      <c r="J113" s="2"/>
      <c r="L113" t="s">
        <v>105</v>
      </c>
      <c r="M113" s="6">
        <v>74.930000000000007</v>
      </c>
      <c r="O113">
        <v>5956.9350000000004</v>
      </c>
      <c r="P113">
        <v>7290.6890000000003</v>
      </c>
      <c r="Q113">
        <v>8564.4989999999998</v>
      </c>
      <c r="R113">
        <v>9719.1703000000016</v>
      </c>
      <c r="S113">
        <v>10923.295400000001</v>
      </c>
      <c r="T113">
        <v>12127.4205</v>
      </c>
      <c r="U113">
        <v>13331.545599999999</v>
      </c>
      <c r="X113" t="s">
        <v>105</v>
      </c>
      <c r="Y113" s="6">
        <v>74.930000000000007</v>
      </c>
      <c r="Z113" s="6" t="s">
        <v>119</v>
      </c>
      <c r="AA113" s="6">
        <v>1</v>
      </c>
      <c r="AB113" s="6">
        <v>1</v>
      </c>
      <c r="AC113" s="6">
        <v>0.86570000000000003</v>
      </c>
      <c r="AD113" s="6">
        <f t="shared" si="101"/>
        <v>80602.638179085014</v>
      </c>
      <c r="AE113" s="6">
        <f t="shared" si="102"/>
        <v>98649.518173899007</v>
      </c>
      <c r="AF113" s="6">
        <f t="shared" si="103"/>
        <v>115885.302438609</v>
      </c>
      <c r="AG113" s="6">
        <f t="shared" si="104"/>
        <v>131509.03393973733</v>
      </c>
      <c r="AH113" s="6">
        <f t="shared" si="105"/>
        <v>147801.9194182014</v>
      </c>
      <c r="AI113" s="6">
        <f t="shared" si="106"/>
        <v>164094.8048966655</v>
      </c>
      <c r="AJ113" s="6">
        <f t="shared" si="107"/>
        <v>180387.6903751296</v>
      </c>
    </row>
    <row r="114" spans="1:36" x14ac:dyDescent="0.25">
      <c r="A114" t="s">
        <v>107</v>
      </c>
      <c r="B114">
        <v>63.14</v>
      </c>
      <c r="C114">
        <v>0.50849999999999995</v>
      </c>
      <c r="D114">
        <v>414</v>
      </c>
      <c r="E114">
        <v>440</v>
      </c>
      <c r="F114">
        <v>452</v>
      </c>
      <c r="G114">
        <v>455</v>
      </c>
      <c r="H114">
        <v>457</v>
      </c>
      <c r="I114">
        <v>457</v>
      </c>
      <c r="J114" s="2">
        <v>460</v>
      </c>
      <c r="L114" t="s">
        <v>106</v>
      </c>
      <c r="M114" s="6">
        <v>37.58</v>
      </c>
      <c r="N114">
        <v>1</v>
      </c>
      <c r="O114">
        <f>49.6*M114</f>
        <v>1863.9680000000001</v>
      </c>
      <c r="P114">
        <f t="shared" ref="P114:P116" si="116">52.9*M114</f>
        <v>1987.9819999999997</v>
      </c>
      <c r="Q114">
        <f>56.1*M114</f>
        <v>2108.2379999999998</v>
      </c>
      <c r="R114">
        <f t="shared" ref="R114:R116" si="117">60*M114</f>
        <v>2254.7999999999997</v>
      </c>
      <c r="S114">
        <f>63.7*M114</f>
        <v>2393.846</v>
      </c>
      <c r="T114">
        <f t="shared" ref="T114:T116" si="118">67.5*M114</f>
        <v>2536.65</v>
      </c>
      <c r="U114">
        <f>71.2*M114</f>
        <v>2675.6959999999999</v>
      </c>
      <c r="X114" t="s">
        <v>106</v>
      </c>
      <c r="Y114" s="6">
        <v>37.58</v>
      </c>
      <c r="Z114" s="6">
        <v>1667</v>
      </c>
      <c r="AA114" s="6">
        <f t="shared" si="84"/>
        <v>4.2813848366550236E-2</v>
      </c>
      <c r="AB114" s="6">
        <f>0.9579*AA114^0.703</f>
        <v>0.10454997003327361</v>
      </c>
      <c r="AC114" s="6">
        <v>0.73580000000000001</v>
      </c>
      <c r="AD114" s="6">
        <f t="shared" si="101"/>
        <v>2241.2026455446739</v>
      </c>
      <c r="AE114" s="6">
        <f t="shared" si="102"/>
        <v>2390.3149183329278</v>
      </c>
      <c r="AF114" s="6">
        <f t="shared" si="103"/>
        <v>2534.9086374003264</v>
      </c>
      <c r="AG114" s="6">
        <f t="shared" si="104"/>
        <v>2711.1322325137185</v>
      </c>
      <c r="AH114" s="6">
        <f t="shared" si="105"/>
        <v>2878.318720185398</v>
      </c>
      <c r="AI114" s="6">
        <f t="shared" si="106"/>
        <v>3050.0237615779333</v>
      </c>
      <c r="AJ114" s="6">
        <f t="shared" si="107"/>
        <v>3217.2102492496128</v>
      </c>
    </row>
    <row r="115" spans="1:36" x14ac:dyDescent="0.25">
      <c r="A115" t="s">
        <v>108</v>
      </c>
      <c r="B115">
        <v>49.25</v>
      </c>
      <c r="C115">
        <v>0.26679999999999998</v>
      </c>
      <c r="D115">
        <v>2</v>
      </c>
      <c r="E115">
        <v>2</v>
      </c>
      <c r="F115">
        <v>2</v>
      </c>
      <c r="G115">
        <v>2</v>
      </c>
      <c r="H115" s="2">
        <v>2</v>
      </c>
      <c r="I115" s="2">
        <v>2</v>
      </c>
      <c r="J115" s="2">
        <v>2</v>
      </c>
      <c r="L115" t="s">
        <v>124</v>
      </c>
      <c r="M115" s="6">
        <v>45.49</v>
      </c>
      <c r="N115">
        <v>1</v>
      </c>
      <c r="O115">
        <f t="shared" ref="O115:O117" si="119">49.6*M115</f>
        <v>2256.3040000000001</v>
      </c>
      <c r="P115">
        <f t="shared" si="116"/>
        <v>2406.4209999999998</v>
      </c>
      <c r="Q115">
        <f t="shared" ref="Q115:Q117" si="120">56.1*M115</f>
        <v>2551.989</v>
      </c>
      <c r="R115">
        <f t="shared" si="117"/>
        <v>2729.4</v>
      </c>
      <c r="S115">
        <f t="shared" ref="S115:S117" si="121">63.7*M115</f>
        <v>2897.7130000000002</v>
      </c>
      <c r="T115">
        <f t="shared" si="118"/>
        <v>3070.5750000000003</v>
      </c>
      <c r="U115">
        <f t="shared" ref="U115:U117" si="122">71.2*M115</f>
        <v>3238.8880000000004</v>
      </c>
      <c r="X115" t="s">
        <v>124</v>
      </c>
      <c r="Y115" s="6">
        <v>45.49</v>
      </c>
      <c r="Z115" s="6">
        <v>4029.7</v>
      </c>
      <c r="AA115" s="6">
        <f t="shared" si="84"/>
        <v>0.10349547976166015</v>
      </c>
      <c r="AB115" s="6">
        <f>0.9579*AA115^0.703</f>
        <v>0.19445087639637326</v>
      </c>
      <c r="AC115" s="6">
        <v>0.3861</v>
      </c>
      <c r="AD115" s="6">
        <f t="shared" si="101"/>
        <v>2647.6848952028522</v>
      </c>
      <c r="AE115" s="6">
        <f t="shared" si="102"/>
        <v>2823.8413499240096</v>
      </c>
      <c r="AF115" s="6">
        <f t="shared" si="103"/>
        <v>2994.6597302596779</v>
      </c>
      <c r="AG115" s="6">
        <f t="shared" si="104"/>
        <v>3202.8446312937731</v>
      </c>
      <c r="AH115" s="6">
        <f t="shared" si="105"/>
        <v>3400.3533835568896</v>
      </c>
      <c r="AI115" s="6">
        <f t="shared" si="106"/>
        <v>3603.2002102054953</v>
      </c>
      <c r="AJ115" s="6">
        <f t="shared" si="107"/>
        <v>3800.7089624686114</v>
      </c>
    </row>
    <row r="116" spans="1:36" x14ac:dyDescent="0.25">
      <c r="A116" t="s">
        <v>109</v>
      </c>
      <c r="B116">
        <v>320.05</v>
      </c>
      <c r="C116">
        <v>0.54710000000000003</v>
      </c>
      <c r="D116">
        <v>10088</v>
      </c>
      <c r="E116">
        <f>422+D116</f>
        <v>10510</v>
      </c>
      <c r="F116">
        <f>422+E116</f>
        <v>10932</v>
      </c>
      <c r="G116">
        <v>11355</v>
      </c>
      <c r="H116">
        <v>12191</v>
      </c>
      <c r="I116">
        <f>39*B116</f>
        <v>12481.95</v>
      </c>
      <c r="J116">
        <f>36.72*B116</f>
        <v>11752.236000000001</v>
      </c>
      <c r="L116" t="s">
        <v>107</v>
      </c>
      <c r="M116" s="6">
        <v>63.14</v>
      </c>
      <c r="N116">
        <v>1</v>
      </c>
      <c r="O116">
        <f t="shared" si="119"/>
        <v>3131.7440000000001</v>
      </c>
      <c r="P116">
        <f t="shared" si="116"/>
        <v>3340.1059999999998</v>
      </c>
      <c r="Q116">
        <f t="shared" si="120"/>
        <v>3542.154</v>
      </c>
      <c r="R116">
        <f t="shared" si="117"/>
        <v>3788.4</v>
      </c>
      <c r="S116">
        <f t="shared" si="121"/>
        <v>4022.018</v>
      </c>
      <c r="T116">
        <f t="shared" si="118"/>
        <v>4261.95</v>
      </c>
      <c r="U116">
        <f t="shared" si="122"/>
        <v>4495.5680000000002</v>
      </c>
      <c r="X116" t="s">
        <v>107</v>
      </c>
      <c r="Y116" s="6">
        <v>63.14</v>
      </c>
      <c r="Z116" s="6">
        <v>42407.4</v>
      </c>
      <c r="AA116" s="6">
        <f t="shared" si="84"/>
        <v>1.0891565646188617</v>
      </c>
      <c r="AB116" s="6">
        <f>0.9579*AA116^0.703</f>
        <v>1.0171726250704762</v>
      </c>
      <c r="AC116" s="6">
        <v>0.50849999999999995</v>
      </c>
      <c r="AD116" s="6">
        <f t="shared" si="101"/>
        <v>25318.084961403714</v>
      </c>
      <c r="AE116" s="6">
        <f t="shared" si="102"/>
        <v>27002.554323755168</v>
      </c>
      <c r="AF116" s="6">
        <f t="shared" si="103"/>
        <v>28635.979159974766</v>
      </c>
      <c r="AG116" s="6">
        <f t="shared" si="104"/>
        <v>30626.715679117395</v>
      </c>
      <c r="AH116" s="6">
        <f t="shared" si="105"/>
        <v>32515.3631459963</v>
      </c>
      <c r="AI116" s="6">
        <f t="shared" si="106"/>
        <v>34455.055139007069</v>
      </c>
      <c r="AJ116" s="6">
        <f t="shared" si="107"/>
        <v>36343.702605885977</v>
      </c>
    </row>
    <row r="117" spans="1:36" x14ac:dyDescent="0.25">
      <c r="A117" t="s">
        <v>110</v>
      </c>
      <c r="B117">
        <v>3.41</v>
      </c>
      <c r="C117">
        <v>0.30370000000000003</v>
      </c>
      <c r="D117">
        <v>10</v>
      </c>
      <c r="E117">
        <v>10</v>
      </c>
      <c r="F117">
        <v>10</v>
      </c>
      <c r="G117">
        <v>10</v>
      </c>
      <c r="H117" s="2">
        <v>10</v>
      </c>
      <c r="I117" s="2">
        <v>10</v>
      </c>
      <c r="J117" s="2">
        <v>10</v>
      </c>
      <c r="L117" t="s">
        <v>108</v>
      </c>
      <c r="M117" s="6">
        <v>49.25</v>
      </c>
      <c r="N117">
        <v>1</v>
      </c>
      <c r="O117">
        <f t="shared" si="119"/>
        <v>2442.8000000000002</v>
      </c>
      <c r="P117">
        <f>52.9*M117</f>
        <v>2605.3249999999998</v>
      </c>
      <c r="Q117">
        <f t="shared" si="120"/>
        <v>2762.9250000000002</v>
      </c>
      <c r="R117">
        <f>60*M117</f>
        <v>2955</v>
      </c>
      <c r="S117">
        <f t="shared" si="121"/>
        <v>3137.2250000000004</v>
      </c>
      <c r="T117">
        <f>67.5*M117</f>
        <v>3324.375</v>
      </c>
      <c r="U117">
        <f t="shared" si="122"/>
        <v>3506.6000000000004</v>
      </c>
      <c r="X117" t="s">
        <v>108</v>
      </c>
      <c r="Y117" s="6">
        <v>49.25</v>
      </c>
      <c r="Z117" s="6">
        <v>2397.1999999999998</v>
      </c>
      <c r="AA117" s="6">
        <f t="shared" si="84"/>
        <v>6.1567700842408049E-2</v>
      </c>
      <c r="AB117" s="6">
        <f>0.9579*AA117^0.703</f>
        <v>0.13496939063455263</v>
      </c>
      <c r="AC117" s="6">
        <v>0.26679999999999998</v>
      </c>
      <c r="AD117" s="6">
        <f t="shared" si="101"/>
        <v>1374.8901535046004</v>
      </c>
      <c r="AE117" s="6">
        <f t="shared" si="102"/>
        <v>1466.3647000079304</v>
      </c>
      <c r="AF117" s="6">
        <f t="shared" si="103"/>
        <v>1555.0672905566146</v>
      </c>
      <c r="AG117" s="6">
        <f t="shared" si="104"/>
        <v>1663.1735727878226</v>
      </c>
      <c r="AH117" s="6">
        <f t="shared" si="105"/>
        <v>1765.7359431097386</v>
      </c>
      <c r="AI117" s="6">
        <f t="shared" si="106"/>
        <v>1871.0702693863004</v>
      </c>
      <c r="AJ117" s="6">
        <f t="shared" si="107"/>
        <v>1973.6326397082164</v>
      </c>
    </row>
    <row r="118" spans="1:36" x14ac:dyDescent="0.25">
      <c r="A118" t="s">
        <v>111</v>
      </c>
      <c r="B118">
        <v>24.4</v>
      </c>
      <c r="C118">
        <v>0.64410000000000001</v>
      </c>
      <c r="D118">
        <v>16</v>
      </c>
      <c r="E118" s="2">
        <v>20</v>
      </c>
      <c r="F118" s="2">
        <v>24</v>
      </c>
      <c r="G118">
        <v>28</v>
      </c>
      <c r="H118" s="2">
        <v>28</v>
      </c>
      <c r="I118" s="2">
        <v>29</v>
      </c>
      <c r="J118" s="2">
        <v>29</v>
      </c>
      <c r="L118" t="s">
        <v>109</v>
      </c>
      <c r="M118" s="6">
        <v>320.05</v>
      </c>
      <c r="O118">
        <v>31236.880000000001</v>
      </c>
      <c r="P118">
        <v>32869.135000000002</v>
      </c>
      <c r="Q118">
        <v>33541.24</v>
      </c>
      <c r="R118">
        <v>34181.339999999997</v>
      </c>
      <c r="S118">
        <v>35055.684595000006</v>
      </c>
      <c r="T118">
        <v>35896.807999999997</v>
      </c>
      <c r="U118">
        <v>36740.491804999998</v>
      </c>
      <c r="X118" t="s">
        <v>109</v>
      </c>
      <c r="Y118" s="6">
        <v>320.05</v>
      </c>
      <c r="Z118" s="6" t="s">
        <v>119</v>
      </c>
      <c r="AA118" s="6">
        <v>1</v>
      </c>
      <c r="AB118" s="6">
        <v>1</v>
      </c>
      <c r="AC118" s="6">
        <v>0.54710000000000003</v>
      </c>
      <c r="AD118" s="6">
        <f t="shared" si="101"/>
        <v>267111.96486024006</v>
      </c>
      <c r="AE118" s="6">
        <f t="shared" si="102"/>
        <v>281069.65974535502</v>
      </c>
      <c r="AF118" s="6">
        <f t="shared" si="103"/>
        <v>286816.94587452</v>
      </c>
      <c r="AG118" s="6">
        <f t="shared" si="104"/>
        <v>292290.55171182001</v>
      </c>
      <c r="AH118" s="6">
        <f t="shared" si="105"/>
        <v>299767.22360527999</v>
      </c>
      <c r="AI118" s="6">
        <f t="shared" si="106"/>
        <v>306959.81535578397</v>
      </c>
      <c r="AJ118" s="6">
        <f t="shared" si="107"/>
        <v>314174.30152963725</v>
      </c>
    </row>
    <row r="119" spans="1:36" x14ac:dyDescent="0.25">
      <c r="A119" t="s">
        <v>112</v>
      </c>
      <c r="B119">
        <v>14.54</v>
      </c>
      <c r="C119">
        <v>3.0999999999999999E-3</v>
      </c>
      <c r="D119">
        <v>1</v>
      </c>
      <c r="E119">
        <v>1</v>
      </c>
      <c r="F119">
        <v>1</v>
      </c>
      <c r="G119">
        <v>1</v>
      </c>
      <c r="H119" s="2">
        <v>1</v>
      </c>
      <c r="I119" s="2">
        <v>1</v>
      </c>
      <c r="J119" s="2">
        <v>1</v>
      </c>
      <c r="L119" t="s">
        <v>110</v>
      </c>
      <c r="M119" s="6">
        <v>3.41</v>
      </c>
      <c r="N119">
        <v>1</v>
      </c>
      <c r="O119">
        <f>49.6*M119</f>
        <v>169.13600000000002</v>
      </c>
      <c r="P119">
        <f t="shared" ref="P119:P121" si="123">52.9*M119</f>
        <v>180.38900000000001</v>
      </c>
      <c r="Q119">
        <f>56.1*M119</f>
        <v>191.30100000000002</v>
      </c>
      <c r="R119">
        <f t="shared" ref="R119:R121" si="124">60*M119</f>
        <v>204.60000000000002</v>
      </c>
      <c r="S119">
        <f>63.7*M119</f>
        <v>217.21700000000001</v>
      </c>
      <c r="T119">
        <f t="shared" ref="T119:T121" si="125">67.5*M119</f>
        <v>230.17500000000001</v>
      </c>
      <c r="U119">
        <f>71.2*M119</f>
        <v>242.79200000000003</v>
      </c>
      <c r="X119" t="s">
        <v>110</v>
      </c>
      <c r="Y119" s="6">
        <v>3.41</v>
      </c>
      <c r="Z119" s="6">
        <v>19942.5</v>
      </c>
      <c r="AA119" s="6">
        <f t="shared" si="84"/>
        <v>0.51218666529689749</v>
      </c>
      <c r="AB119" s="6">
        <f>0.9579*AA119^0.703</f>
        <v>0.59847807564805311</v>
      </c>
      <c r="AC119" s="6">
        <v>0.30370000000000003</v>
      </c>
      <c r="AD119" s="6">
        <f t="shared" si="101"/>
        <v>480.49411261219626</v>
      </c>
      <c r="AE119" s="6">
        <f t="shared" si="102"/>
        <v>512.46247091099167</v>
      </c>
      <c r="AF119" s="6">
        <f t="shared" si="103"/>
        <v>543.46209107952041</v>
      </c>
      <c r="AG119" s="6">
        <f t="shared" si="104"/>
        <v>581.24287815991488</v>
      </c>
      <c r="AH119" s="6">
        <f t="shared" si="105"/>
        <v>617.08618897977635</v>
      </c>
      <c r="AI119" s="6">
        <f t="shared" si="106"/>
        <v>653.89823792990421</v>
      </c>
      <c r="AJ119" s="6">
        <f t="shared" si="107"/>
        <v>689.74154874976568</v>
      </c>
    </row>
    <row r="120" spans="1:36" x14ac:dyDescent="0.25">
      <c r="A120" t="s">
        <v>113</v>
      </c>
      <c r="B120">
        <v>14.15</v>
      </c>
      <c r="C120">
        <v>0.6</v>
      </c>
      <c r="D120">
        <v>5</v>
      </c>
      <c r="E120">
        <v>5</v>
      </c>
      <c r="F120">
        <v>5</v>
      </c>
      <c r="G120">
        <v>5</v>
      </c>
      <c r="H120" s="2">
        <v>5</v>
      </c>
      <c r="I120" s="2">
        <v>5</v>
      </c>
      <c r="J120" s="2">
        <v>5</v>
      </c>
      <c r="L120" t="s">
        <v>111</v>
      </c>
      <c r="M120" s="6">
        <v>24.4</v>
      </c>
      <c r="N120">
        <v>1</v>
      </c>
      <c r="O120">
        <f t="shared" ref="O120:O122" si="126">49.6*M120</f>
        <v>1210.24</v>
      </c>
      <c r="P120">
        <f t="shared" si="123"/>
        <v>1290.76</v>
      </c>
      <c r="Q120">
        <f t="shared" ref="Q120:Q122" si="127">56.1*M120</f>
        <v>1368.84</v>
      </c>
      <c r="R120">
        <f t="shared" si="124"/>
        <v>1464</v>
      </c>
      <c r="S120">
        <f t="shared" ref="S120:S122" si="128">63.7*M120</f>
        <v>1554.28</v>
      </c>
      <c r="T120">
        <f t="shared" si="125"/>
        <v>1647</v>
      </c>
      <c r="U120">
        <f t="shared" ref="U120:U122" si="129">71.2*M120</f>
        <v>1737.28</v>
      </c>
      <c r="X120" t="s">
        <v>111</v>
      </c>
      <c r="Y120" s="6">
        <v>24.4</v>
      </c>
      <c r="Z120" s="6">
        <v>4007.8</v>
      </c>
      <c r="AA120" s="6">
        <f t="shared" si="84"/>
        <v>0.10293301828641874</v>
      </c>
      <c r="AB120" s="6">
        <f>0.9579*AA120^0.703</f>
        <v>0.19370736469342886</v>
      </c>
      <c r="AC120" s="6">
        <v>0.64410000000000001</v>
      </c>
      <c r="AD120" s="6">
        <f t="shared" si="101"/>
        <v>2360.0973257053706</v>
      </c>
      <c r="AE120" s="6">
        <f t="shared" si="102"/>
        <v>2517.1199300365743</v>
      </c>
      <c r="AF120" s="6">
        <f t="shared" si="103"/>
        <v>2669.3842736304691</v>
      </c>
      <c r="AG120" s="6">
        <f t="shared" si="104"/>
        <v>2854.956442385529</v>
      </c>
      <c r="AH120" s="6">
        <f t="shared" si="105"/>
        <v>3031.0120896659701</v>
      </c>
      <c r="AI120" s="6">
        <f t="shared" si="106"/>
        <v>3211.8259976837198</v>
      </c>
      <c r="AJ120" s="6">
        <f t="shared" si="107"/>
        <v>3387.8816449641608</v>
      </c>
    </row>
    <row r="121" spans="1:36" x14ac:dyDescent="0.25">
      <c r="A121" t="s">
        <v>117</v>
      </c>
      <c r="B121" s="10">
        <v>5667.74</v>
      </c>
      <c r="D121">
        <v>27537</v>
      </c>
      <c r="E121">
        <v>28667</v>
      </c>
      <c r="F121">
        <v>29767</v>
      </c>
      <c r="G121">
        <v>30777</v>
      </c>
      <c r="H121" s="7">
        <v>32961</v>
      </c>
      <c r="I121" s="3">
        <v>34076</v>
      </c>
      <c r="J121" s="3">
        <v>33785</v>
      </c>
      <c r="K121" s="4"/>
      <c r="L121" t="s">
        <v>112</v>
      </c>
      <c r="M121" s="6">
        <v>14.54</v>
      </c>
      <c r="N121">
        <v>1</v>
      </c>
      <c r="O121">
        <f t="shared" si="126"/>
        <v>721.18399999999997</v>
      </c>
      <c r="P121">
        <f t="shared" si="123"/>
        <v>769.16599999999994</v>
      </c>
      <c r="Q121">
        <f t="shared" si="127"/>
        <v>815.69399999999996</v>
      </c>
      <c r="R121">
        <f t="shared" si="124"/>
        <v>872.4</v>
      </c>
      <c r="S121">
        <f t="shared" si="128"/>
        <v>926.19799999999998</v>
      </c>
      <c r="T121">
        <f t="shared" si="125"/>
        <v>981.44999999999993</v>
      </c>
      <c r="U121">
        <f t="shared" si="129"/>
        <v>1035.248</v>
      </c>
      <c r="X121" t="s">
        <v>112</v>
      </c>
      <c r="Y121" s="6">
        <v>14.54</v>
      </c>
      <c r="Z121" s="6">
        <v>3701.4</v>
      </c>
      <c r="AA121" s="6">
        <f t="shared" si="84"/>
        <v>9.506369426751593E-2</v>
      </c>
      <c r="AB121" s="6">
        <f>0.9579*AA121^0.703</f>
        <v>0.18317428225871835</v>
      </c>
      <c r="AC121" s="6">
        <v>3.0999999999999999E-3</v>
      </c>
      <c r="AD121" s="6">
        <f t="shared" si="101"/>
        <v>6.4007557254647747</v>
      </c>
      <c r="AE121" s="6">
        <f t="shared" si="102"/>
        <v>6.8266124571993272</v>
      </c>
      <c r="AF121" s="6">
        <f t="shared" si="103"/>
        <v>7.2395644394873768</v>
      </c>
      <c r="AG121" s="6">
        <f t="shared" si="104"/>
        <v>7.7428496679009378</v>
      </c>
      <c r="AH121" s="6">
        <f t="shared" si="105"/>
        <v>8.2203253974214956</v>
      </c>
      <c r="AI121" s="6">
        <f t="shared" si="106"/>
        <v>8.7107058763885554</v>
      </c>
      <c r="AJ121" s="6">
        <f t="shared" si="107"/>
        <v>9.1881816059091133</v>
      </c>
    </row>
    <row r="122" spans="1:36" x14ac:dyDescent="0.25">
      <c r="L122" t="s">
        <v>113</v>
      </c>
      <c r="M122" s="6">
        <v>14.15</v>
      </c>
      <c r="N122">
        <v>1</v>
      </c>
      <c r="O122">
        <f t="shared" si="126"/>
        <v>701.84</v>
      </c>
      <c r="P122">
        <f>52.9*M122</f>
        <v>748.53499999999997</v>
      </c>
      <c r="Q122">
        <f t="shared" si="127"/>
        <v>793.81500000000005</v>
      </c>
      <c r="R122">
        <f>60*M122</f>
        <v>849</v>
      </c>
      <c r="S122">
        <f t="shared" si="128"/>
        <v>901.35500000000002</v>
      </c>
      <c r="T122">
        <f>67.5*M122</f>
        <v>955.125</v>
      </c>
      <c r="U122">
        <f t="shared" si="129"/>
        <v>1007.48</v>
      </c>
      <c r="X122" t="s">
        <v>113</v>
      </c>
      <c r="Y122" s="6">
        <v>14.15</v>
      </c>
      <c r="Z122" s="6">
        <v>1997.1</v>
      </c>
      <c r="AA122" s="6">
        <f t="shared" si="84"/>
        <v>5.1291863570988284E-2</v>
      </c>
      <c r="AB122" s="6">
        <f>0.9579*AA122^0.703</f>
        <v>0.11870916593741516</v>
      </c>
      <c r="AC122" s="6">
        <v>0.6</v>
      </c>
      <c r="AD122" s="6">
        <f t="shared" si="101"/>
        <v>781.32657909977206</v>
      </c>
      <c r="AE122" s="6">
        <f t="shared" si="102"/>
        <v>833.31000069310346</v>
      </c>
      <c r="AF122" s="6">
        <f t="shared" si="103"/>
        <v>883.71816708663721</v>
      </c>
      <c r="AG122" s="6">
        <f t="shared" si="104"/>
        <v>945.15311987875634</v>
      </c>
      <c r="AH122" s="6">
        <f t="shared" si="105"/>
        <v>1003.4375622712797</v>
      </c>
      <c r="AI122" s="6">
        <f t="shared" si="106"/>
        <v>1063.2972598636009</v>
      </c>
      <c r="AJ122" s="6">
        <f t="shared" si="107"/>
        <v>1121.5817022561241</v>
      </c>
    </row>
    <row r="123" spans="1:36" x14ac:dyDescent="0.25">
      <c r="X123" s="2" t="s">
        <v>132</v>
      </c>
      <c r="Y123" s="17" t="s">
        <v>133</v>
      </c>
      <c r="Z123" s="17"/>
      <c r="AA123" s="17"/>
      <c r="AB123" s="17"/>
      <c r="AC123" s="17"/>
      <c r="AD123" s="17">
        <v>0.127</v>
      </c>
      <c r="AE123" s="17">
        <v>0.13500000000000001</v>
      </c>
      <c r="AF123" s="17">
        <v>0.14299999999999999</v>
      </c>
      <c r="AG123" s="17">
        <v>0.153</v>
      </c>
      <c r="AH123" s="17">
        <v>0.16300000000000001</v>
      </c>
      <c r="AI123" s="17">
        <v>0.17199999999999999</v>
      </c>
      <c r="AJ123" s="17">
        <v>0.182</v>
      </c>
    </row>
    <row r="126" spans="1:36" x14ac:dyDescent="0.25">
      <c r="D126">
        <f t="shared" ref="D126:J126" si="130">D8+D13+D23+D31+D32+D37+D39+D40+D43+D44+D47+D48+D52+D78+D86+D89+D97+D100+D111+D116+D24+D64+D98</f>
        <v>16639</v>
      </c>
      <c r="E126">
        <f t="shared" si="130"/>
        <v>17467.629099999998</v>
      </c>
      <c r="F126">
        <f t="shared" si="130"/>
        <v>18107.680700000001</v>
      </c>
      <c r="G126">
        <f t="shared" si="130"/>
        <v>19021</v>
      </c>
      <c r="H126">
        <f t="shared" si="130"/>
        <v>20255</v>
      </c>
      <c r="I126">
        <f t="shared" si="130"/>
        <v>21102.95</v>
      </c>
      <c r="J126">
        <f t="shared" si="130"/>
        <v>20694.236000000001</v>
      </c>
      <c r="L126" s="4"/>
      <c r="M126" s="15"/>
      <c r="N126" s="4"/>
      <c r="Y126" s="6">
        <v>6.08</v>
      </c>
    </row>
    <row r="127" spans="1:36" x14ac:dyDescent="0.25">
      <c r="D127">
        <f>(D121-D126)*100/D121</f>
        <v>39.57584341068381</v>
      </c>
      <c r="E127">
        <f t="shared" ref="E127:J127" si="131">(E121-E126)*100/E121</f>
        <v>39.067118638155371</v>
      </c>
      <c r="F127">
        <f t="shared" si="131"/>
        <v>39.168607182450366</v>
      </c>
      <c r="G127">
        <f t="shared" si="131"/>
        <v>38.197355167820128</v>
      </c>
      <c r="H127">
        <f t="shared" si="131"/>
        <v>38.548587724886985</v>
      </c>
      <c r="I127">
        <f t="shared" si="131"/>
        <v>38.070929686582929</v>
      </c>
      <c r="J127">
        <f t="shared" si="131"/>
        <v>38.747266538404617</v>
      </c>
      <c r="AC127" s="6" t="s">
        <v>138</v>
      </c>
      <c r="AD127">
        <v>2010</v>
      </c>
      <c r="AE127">
        <v>2011</v>
      </c>
      <c r="AF127">
        <v>2012</v>
      </c>
      <c r="AG127">
        <v>2013</v>
      </c>
      <c r="AH127">
        <v>2014</v>
      </c>
      <c r="AI127">
        <v>2015</v>
      </c>
      <c r="AJ127">
        <v>2016</v>
      </c>
    </row>
    <row r="128" spans="1:36" x14ac:dyDescent="0.25">
      <c r="AC128" s="6" t="s">
        <v>128</v>
      </c>
      <c r="AD128">
        <v>0.127</v>
      </c>
      <c r="AE128">
        <v>0.13500000000000001</v>
      </c>
      <c r="AF128">
        <v>0.14299999999999999</v>
      </c>
      <c r="AG128">
        <v>0.153</v>
      </c>
      <c r="AH128">
        <v>0.16300000000000001</v>
      </c>
      <c r="AI128">
        <v>0.17199999999999999</v>
      </c>
      <c r="AJ128">
        <v>0.182</v>
      </c>
    </row>
    <row r="129" spans="18:30" x14ac:dyDescent="0.25">
      <c r="AD129" t="s">
        <v>131</v>
      </c>
    </row>
    <row r="134" spans="18:30" x14ac:dyDescent="0.25">
      <c r="R134">
        <f>0.65*747478</f>
        <v>485860.7</v>
      </c>
    </row>
    <row r="135" spans="18:30" x14ac:dyDescent="0.25">
      <c r="R135">
        <f>1.65*747478+119875</f>
        <v>1353213.7</v>
      </c>
    </row>
    <row r="136" spans="18:30" x14ac:dyDescent="0.25">
      <c r="R136">
        <f>R134/R135</f>
        <v>0.35904210842677697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2018-07-30T02:00:04Z</dcterms:modified>
</cp:coreProperties>
</file>